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8.xml" ContentType="application/vnd.openxmlformats-officedocument.drawing+xml"/>
  <Override PartName="/xl/comments10.xml" ContentType="application/vnd.openxmlformats-officedocument.spreadsheetml.comments+xml"/>
  <Override PartName="/xl/drawings/drawing9.xml" ContentType="application/vnd.openxmlformats-officedocument.drawing+xml"/>
  <Override PartName="/xl/comments11.xml" ContentType="application/vnd.openxmlformats-officedocument.spreadsheetml.comment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drawings/drawing11.xml" ContentType="application/vnd.openxmlformats-officedocument.drawing+xml"/>
  <Override PartName="/xl/comments13.xml" ContentType="application/vnd.openxmlformats-officedocument.spreadsheetml.comments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tlas.edf.fr\CO\92def-sei\SEI.001\Management-Energie.009\A - Obligations d'Achat\Facturations_Tarifs\Modèle facture\"/>
    </mc:Choice>
  </mc:AlternateContent>
  <xr:revisionPtr revIDLastSave="0" documentId="13_ncr:1_{B4907BBD-6B23-45DA-AA0A-2C756D8F918D}" xr6:coauthVersionLast="47" xr6:coauthVersionMax="47" xr10:uidLastSave="{00000000-0000-0000-0000-000000000000}"/>
  <bookViews>
    <workbookView xWindow="-110" yWindow="-110" windowWidth="19420" windowHeight="10300" tabRatio="904" activeTab="1" xr2:uid="{00000000-000D-0000-FFFF-FFFF00000000}"/>
  </bookViews>
  <sheets>
    <sheet name="Indices INSEE " sheetId="1" r:id="rId1"/>
    <sheet name="Règles d'utilisation onglets" sheetId="19" r:id="rId2"/>
    <sheet name="Corse Factures_A" sheetId="17" r:id="rId3"/>
    <sheet name="Corse Factures_B" sheetId="10" r:id="rId4"/>
    <sheet name="Guadeloupe Factures_A" sheetId="20" r:id="rId5"/>
    <sheet name="Guadeloupe Factures B" sheetId="12" r:id="rId6"/>
    <sheet name="Guyane Factures_A" sheetId="21" r:id="rId7"/>
    <sheet name="Guyane Factures_B" sheetId="13" r:id="rId8"/>
    <sheet name="Iles Bretonnes Factures_A" sheetId="22" r:id="rId9"/>
    <sheet name="Iles Bretonnes Factures_B" sheetId="16" r:id="rId10"/>
    <sheet name="Réunion Factures_A" sheetId="23" r:id="rId11"/>
    <sheet name="Réunion Factures_B" sheetId="15" r:id="rId12"/>
    <sheet name="Martinique Factures_A" sheetId="24" r:id="rId13"/>
    <sheet name="Martinique Factures_B" sheetId="14" r:id="rId14"/>
    <sheet name="Type contrat" sheetId="3" state="hidden" r:id="rId15"/>
  </sheets>
  <definedNames>
    <definedName name="Condition_1">'Règles d''utilisation onglets'!$C$10</definedName>
    <definedName name="Condition_2">'Règles d''utilisation onglets'!$C$17</definedName>
    <definedName name="Condition_Paiement_S01" localSheetId="2">'Type contrat'!#REF!</definedName>
    <definedName name="Condition_Paiement_S01" localSheetId="3">'Type contrat'!#REF!</definedName>
    <definedName name="Condition_Paiement_S01" localSheetId="5">'Type contrat'!#REF!</definedName>
    <definedName name="Condition_Paiement_S01" localSheetId="4">'Type contrat'!#REF!</definedName>
    <definedName name="Condition_Paiement_S01" localSheetId="6">'Type contrat'!#REF!</definedName>
    <definedName name="Condition_Paiement_S01" localSheetId="7">'Type contrat'!#REF!</definedName>
    <definedName name="Condition_Paiement_S01" localSheetId="8">'Type contrat'!#REF!</definedName>
    <definedName name="Condition_Paiement_S01" localSheetId="9">'Type contrat'!#REF!</definedName>
    <definedName name="Condition_Paiement_S01" localSheetId="12">'Type contrat'!#REF!</definedName>
    <definedName name="Condition_Paiement_S01" localSheetId="13">'Type contrat'!#REF!</definedName>
    <definedName name="Condition_Paiement_S01" localSheetId="10">'Type contrat'!#REF!</definedName>
    <definedName name="Condition_Paiement_S01" localSheetId="11">'Type contrat'!#REF!</definedName>
    <definedName name="Condition_Paiement_S06" localSheetId="2">'Type contrat'!#REF!</definedName>
    <definedName name="Condition_Paiement_S06" localSheetId="3">'Type contrat'!#REF!</definedName>
    <definedName name="Condition_Paiement_S06" localSheetId="5">'Type contrat'!#REF!</definedName>
    <definedName name="Condition_Paiement_S06" localSheetId="4">'Type contrat'!#REF!</definedName>
    <definedName name="Condition_Paiement_S06" localSheetId="6">'Type contrat'!#REF!</definedName>
    <definedName name="Condition_Paiement_S06" localSheetId="7">'Type contrat'!#REF!</definedName>
    <definedName name="Condition_Paiement_S06" localSheetId="8">'Type contrat'!#REF!</definedName>
    <definedName name="Condition_Paiement_S06" localSheetId="9">'Type contrat'!#REF!</definedName>
    <definedName name="Condition_Paiement_S06" localSheetId="12">'Type contrat'!#REF!</definedName>
    <definedName name="Condition_Paiement_S06" localSheetId="13">'Type contrat'!#REF!</definedName>
    <definedName name="Condition_Paiement_S06" localSheetId="10">'Type contrat'!#REF!</definedName>
    <definedName name="Condition_Paiement_S06" localSheetId="11">'Type contrat'!#REF!</definedName>
    <definedName name="Condition_Paiement_S10" localSheetId="2">'Type contrat'!#REF!</definedName>
    <definedName name="Condition_Paiement_S10" localSheetId="3">'Type contrat'!#REF!</definedName>
    <definedName name="Condition_Paiement_S10" localSheetId="5">'Type contrat'!#REF!</definedName>
    <definedName name="Condition_Paiement_S10" localSheetId="4">'Type contrat'!#REF!</definedName>
    <definedName name="Condition_Paiement_S10" localSheetId="6">'Type contrat'!#REF!</definedName>
    <definedName name="Condition_Paiement_S10" localSheetId="7">'Type contrat'!#REF!</definedName>
    <definedName name="Condition_Paiement_S10" localSheetId="8">'Type contrat'!#REF!</definedName>
    <definedName name="Condition_Paiement_S10" localSheetId="9">'Type contrat'!#REF!</definedName>
    <definedName name="Condition_Paiement_S10" localSheetId="12">'Type contrat'!#REF!</definedName>
    <definedName name="Condition_Paiement_S10" localSheetId="13">'Type contrat'!#REF!</definedName>
    <definedName name="Condition_Paiement_S10" localSheetId="10">'Type contrat'!#REF!</definedName>
    <definedName name="Condition_Paiement_S10" localSheetId="11">'Type contrat'!#REF!</definedName>
    <definedName name="Condition_Paiement_S11" localSheetId="2">'Type contrat'!#REF!</definedName>
    <definedName name="Condition_Paiement_S11" localSheetId="3">'Type contrat'!#REF!</definedName>
    <definedName name="Condition_Paiement_S11" localSheetId="5">'Type contrat'!#REF!</definedName>
    <definedName name="Condition_Paiement_S11" localSheetId="4">'Type contrat'!#REF!</definedName>
    <definedName name="Condition_Paiement_S11" localSheetId="6">'Type contrat'!#REF!</definedName>
    <definedName name="Condition_Paiement_S11" localSheetId="7">'Type contrat'!#REF!</definedName>
    <definedName name="Condition_Paiement_S11" localSheetId="8">'Type contrat'!#REF!</definedName>
    <definedName name="Condition_Paiement_S11" localSheetId="9">'Type contrat'!#REF!</definedName>
    <definedName name="Condition_Paiement_S11" localSheetId="12">'Type contrat'!#REF!</definedName>
    <definedName name="Condition_Paiement_S11" localSheetId="13">'Type contrat'!#REF!</definedName>
    <definedName name="Condition_Paiement_S11" localSheetId="10">'Type contrat'!#REF!</definedName>
    <definedName name="Condition_Paiement_S11" localSheetId="11">'Type contrat'!#REF!</definedName>
    <definedName name="Type_contrat" localSheetId="2">'Type contrat'!$A$2:$A$5</definedName>
    <definedName name="Type_contrat" localSheetId="3">'Type contrat'!$A$2:$A$5</definedName>
    <definedName name="Type_contrat" localSheetId="5">'Type contrat'!$A$2:$A$5</definedName>
    <definedName name="Type_contrat" localSheetId="4">'Type contrat'!$A$2:$A$5</definedName>
    <definedName name="Type_contrat" localSheetId="6">'Type contrat'!$A$2:$A$5</definedName>
    <definedName name="Type_contrat" localSheetId="7">'Type contrat'!$A$2:$A$5</definedName>
    <definedName name="Type_contrat" localSheetId="8">'Type contrat'!$A$2:$A$5</definedName>
    <definedName name="Type_contrat" localSheetId="9">'Type contrat'!$A$2:$A$5</definedName>
    <definedName name="Type_contrat" localSheetId="12">'Type contrat'!$A$2:$A$5</definedName>
    <definedName name="Type_contrat" localSheetId="13">'Type contrat'!$A$2:$A$5</definedName>
    <definedName name="Type_contrat" localSheetId="10">'Type contrat'!$A$2:$A$5</definedName>
    <definedName name="Type_contrat" localSheetId="11">'Type contrat'!$A$2:$A$5</definedName>
    <definedName name="_xlnm.Print_Area" localSheetId="2">'Corse Factures_A'!$A$1:$I$69</definedName>
    <definedName name="_xlnm.Print_Area" localSheetId="3">'Corse Factures_B'!$A$1:$I$69</definedName>
    <definedName name="_xlnm.Print_Area" localSheetId="5">'Guadeloupe Factures B'!$A$1:$I$69</definedName>
    <definedName name="_xlnm.Print_Area" localSheetId="4">'Guadeloupe Factures_A'!$A$1:$I$69</definedName>
    <definedName name="_xlnm.Print_Area" localSheetId="6">'Guyane Factures_A'!$A$1:$I$70</definedName>
    <definedName name="_xlnm.Print_Area" localSheetId="7">'Guyane Factures_B'!$A$1:$I$70</definedName>
    <definedName name="_xlnm.Print_Area" localSheetId="8">'Iles Bretonnes Factures_A'!$A$1:$I$69</definedName>
    <definedName name="_xlnm.Print_Area" localSheetId="9">'Iles Bretonnes Factures_B'!$A$1:$I$69</definedName>
    <definedName name="_xlnm.Print_Area" localSheetId="12">'Martinique Factures_A'!$A$1:$I$69</definedName>
    <definedName name="_xlnm.Print_Area" localSheetId="13">'Martinique Factures_B'!$A$1:$I$69</definedName>
    <definedName name="_xlnm.Print_Area" localSheetId="10">'Réunion Factures_A'!$A$1:$I$69</definedName>
    <definedName name="_xlnm.Print_Area" localSheetId="11">'Réunion Factures_B'!$A$1:$I$69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4" l="1"/>
  <c r="G5" i="24"/>
  <c r="G5" i="15"/>
  <c r="G5" i="23"/>
  <c r="G5" i="16"/>
  <c r="G5" i="22"/>
  <c r="G5" i="13"/>
  <c r="G5" i="21"/>
  <c r="G5" i="12"/>
  <c r="G5" i="20"/>
  <c r="G5" i="10"/>
  <c r="G5" i="17"/>
  <c r="I49" i="14" l="1"/>
  <c r="I48" i="14"/>
  <c r="G49" i="14"/>
  <c r="G48" i="14"/>
  <c r="I49" i="24"/>
  <c r="G49" i="24"/>
  <c r="G48" i="24"/>
  <c r="I49" i="15"/>
  <c r="I48" i="15"/>
  <c r="G49" i="15"/>
  <c r="G48" i="15"/>
  <c r="I49" i="23"/>
  <c r="G49" i="23"/>
  <c r="G48" i="23"/>
  <c r="I49" i="16"/>
  <c r="I48" i="16"/>
  <c r="G49" i="16"/>
  <c r="G48" i="16"/>
  <c r="G48" i="13"/>
  <c r="I49" i="22" l="1"/>
  <c r="G49" i="22"/>
  <c r="I49" i="13"/>
  <c r="I48" i="13"/>
  <c r="G49" i="13"/>
  <c r="I49" i="21"/>
  <c r="G49" i="21"/>
  <c r="G48" i="21"/>
  <c r="I49" i="12"/>
  <c r="I48" i="12"/>
  <c r="G49" i="12"/>
  <c r="G48" i="12"/>
  <c r="I49" i="20"/>
  <c r="G49" i="20"/>
  <c r="G48" i="20"/>
  <c r="I49" i="10"/>
  <c r="I48" i="10"/>
  <c r="G49" i="10"/>
  <c r="G48" i="10"/>
  <c r="G49" i="17"/>
  <c r="G48" i="22"/>
  <c r="G48" i="17"/>
  <c r="G679" i="1"/>
  <c r="H679" i="1"/>
  <c r="H541" i="1" l="1"/>
  <c r="G10" i="10"/>
  <c r="X20" i="1"/>
  <c r="X21" i="1"/>
  <c r="X19" i="1"/>
  <c r="I57" i="24"/>
  <c r="G56" i="24"/>
  <c r="F56" i="24"/>
  <c r="D56" i="24"/>
  <c r="C56" i="24"/>
  <c r="A56" i="24" a="1"/>
  <c r="A56" i="24" s="1"/>
  <c r="G55" i="24"/>
  <c r="F55" i="24"/>
  <c r="D55" i="24"/>
  <c r="C55" i="24"/>
  <c r="A55" i="24" a="1"/>
  <c r="A55" i="24" s="1"/>
  <c r="F41" i="24"/>
  <c r="A41" i="24"/>
  <c r="I35" i="24" a="1"/>
  <c r="I35" i="24" s="1"/>
  <c r="A35" i="24" a="1"/>
  <c r="A35" i="24" s="1"/>
  <c r="A33" i="24" a="1"/>
  <c r="A33" i="24" s="1"/>
  <c r="A30" i="24" a="1"/>
  <c r="A30" i="24" s="1"/>
  <c r="A29" i="24" a="1"/>
  <c r="A29" i="24" s="1"/>
  <c r="I26" i="24"/>
  <c r="I32" i="24" s="1"/>
  <c r="C25" i="24"/>
  <c r="C24" i="24"/>
  <c r="I20" i="24"/>
  <c r="C19" i="24"/>
  <c r="C18" i="24"/>
  <c r="I57" i="23"/>
  <c r="G56" i="23"/>
  <c r="F56" i="23"/>
  <c r="D56" i="23"/>
  <c r="C56" i="23"/>
  <c r="A56" i="23" a="1"/>
  <c r="A56" i="23" s="1"/>
  <c r="G55" i="23"/>
  <c r="F55" i="23"/>
  <c r="D55" i="23"/>
  <c r="C55" i="23"/>
  <c r="A55" i="23" a="1"/>
  <c r="A55" i="23" s="1"/>
  <c r="D48" i="23"/>
  <c r="F52" i="23" s="1"/>
  <c r="F41" i="23"/>
  <c r="A41" i="23"/>
  <c r="I35" i="23" a="1"/>
  <c r="I35" i="23" s="1"/>
  <c r="A35" i="23" a="1"/>
  <c r="A35" i="23" s="1"/>
  <c r="A33" i="23" a="1"/>
  <c r="A33" i="23" s="1"/>
  <c r="A30" i="23" a="1"/>
  <c r="A30" i="23" s="1"/>
  <c r="A29" i="23" a="1"/>
  <c r="A29" i="23" s="1"/>
  <c r="I26" i="23"/>
  <c r="I32" i="23" s="1"/>
  <c r="C25" i="23"/>
  <c r="C24" i="23"/>
  <c r="I20" i="23"/>
  <c r="C19" i="23"/>
  <c r="C18" i="23"/>
  <c r="I57" i="22"/>
  <c r="G56" i="22"/>
  <c r="D56" i="22"/>
  <c r="C56" i="22"/>
  <c r="A56" i="22" a="1"/>
  <c r="A56" i="22" s="1"/>
  <c r="G55" i="22"/>
  <c r="D55" i="22"/>
  <c r="A55" i="22" a="1"/>
  <c r="A55" i="22" s="1"/>
  <c r="F41" i="22"/>
  <c r="A41" i="22"/>
  <c r="I35" i="22" a="1"/>
  <c r="I35" i="22" s="1"/>
  <c r="C55" i="22" s="1"/>
  <c r="A35" i="22" a="1"/>
  <c r="A35" i="22" s="1"/>
  <c r="A33" i="22" a="1"/>
  <c r="A33" i="22" s="1"/>
  <c r="A30" i="22" a="1"/>
  <c r="A30" i="22" s="1"/>
  <c r="A29" i="22" a="1"/>
  <c r="A29" i="22" s="1"/>
  <c r="I26" i="22"/>
  <c r="I32" i="22" s="1"/>
  <c r="C25" i="22"/>
  <c r="C24" i="22"/>
  <c r="I20" i="22"/>
  <c r="C19" i="22"/>
  <c r="C18" i="22"/>
  <c r="G10" i="22"/>
  <c r="I57" i="21"/>
  <c r="G56" i="21"/>
  <c r="F56" i="21"/>
  <c r="D56" i="21"/>
  <c r="C56" i="21"/>
  <c r="A56" i="21" a="1"/>
  <c r="A56" i="21" s="1"/>
  <c r="G55" i="21"/>
  <c r="F55" i="21"/>
  <c r="D55" i="21"/>
  <c r="C55" i="21"/>
  <c r="A55" i="21" a="1"/>
  <c r="A55" i="21" s="1"/>
  <c r="D48" i="21"/>
  <c r="F52" i="21" s="1"/>
  <c r="F41" i="21"/>
  <c r="A41" i="21"/>
  <c r="I35" i="21" a="1"/>
  <c r="I35" i="21" s="1"/>
  <c r="A35" i="21" a="1"/>
  <c r="A35" i="21" s="1"/>
  <c r="A33" i="21" a="1"/>
  <c r="A33" i="21" s="1"/>
  <c r="A30" i="21" a="1"/>
  <c r="A30" i="21" s="1"/>
  <c r="A29" i="21" a="1"/>
  <c r="A29" i="21" s="1"/>
  <c r="I26" i="21"/>
  <c r="I32" i="21" s="1"/>
  <c r="C25" i="21"/>
  <c r="C24" i="21"/>
  <c r="I20" i="21"/>
  <c r="C19" i="21"/>
  <c r="C18" i="21"/>
  <c r="I57" i="20"/>
  <c r="G56" i="20"/>
  <c r="F56" i="20"/>
  <c r="D56" i="20"/>
  <c r="C56" i="20"/>
  <c r="A56" i="20" a="1"/>
  <c r="A56" i="20" s="1"/>
  <c r="G55" i="20"/>
  <c r="F55" i="20"/>
  <c r="D55" i="20"/>
  <c r="C55" i="20"/>
  <c r="A55" i="20" a="1"/>
  <c r="A55" i="20" s="1"/>
  <c r="F41" i="20"/>
  <c r="A41" i="20"/>
  <c r="I35" i="20" a="1"/>
  <c r="I35" i="20" s="1"/>
  <c r="A35" i="20" a="1"/>
  <c r="A35" i="20" s="1"/>
  <c r="A33" i="20" a="1"/>
  <c r="A33" i="20" s="1"/>
  <c r="A30" i="20" a="1"/>
  <c r="A30" i="20" s="1"/>
  <c r="A29" i="20" a="1"/>
  <c r="A29" i="20" s="1"/>
  <c r="I26" i="20"/>
  <c r="I32" i="20" s="1"/>
  <c r="C25" i="20"/>
  <c r="C24" i="20"/>
  <c r="I20" i="20"/>
  <c r="C19" i="20"/>
  <c r="C18" i="20"/>
  <c r="C8" i="19"/>
  <c r="C9" i="19" s="1"/>
  <c r="C10" i="19" s="1"/>
  <c r="I48" i="23" l="1"/>
  <c r="I48" i="24"/>
  <c r="I48" i="21"/>
  <c r="I48" i="20"/>
  <c r="I48" i="22"/>
  <c r="D48" i="22" s="1"/>
  <c r="F52" i="22" s="1"/>
  <c r="F55" i="22" s="1"/>
  <c r="I55" i="22" s="1"/>
  <c r="F56" i="22"/>
  <c r="D48" i="24"/>
  <c r="F52" i="24" s="1"/>
  <c r="I55" i="24"/>
  <c r="I56" i="24"/>
  <c r="I56" i="22"/>
  <c r="I56" i="23"/>
  <c r="F54" i="23"/>
  <c r="I54" i="23" s="1"/>
  <c r="F53" i="23"/>
  <c r="I55" i="23"/>
  <c r="C52" i="24"/>
  <c r="C52" i="23"/>
  <c r="I52" i="23" s="1"/>
  <c r="C52" i="22"/>
  <c r="I55" i="21"/>
  <c r="F54" i="21"/>
  <c r="I54" i="21" s="1"/>
  <c r="I56" i="21"/>
  <c r="F53" i="21"/>
  <c r="C52" i="21"/>
  <c r="I52" i="21" s="1"/>
  <c r="I55" i="20"/>
  <c r="I56" i="20"/>
  <c r="C52" i="20"/>
  <c r="D48" i="20"/>
  <c r="F52" i="20" s="1"/>
  <c r="I52" i="22" l="1"/>
  <c r="F53" i="22"/>
  <c r="F54" i="22"/>
  <c r="I54" i="22" s="1"/>
  <c r="F53" i="24"/>
  <c r="F54" i="24"/>
  <c r="I54" i="24" s="1"/>
  <c r="I52" i="24"/>
  <c r="F54" i="20"/>
  <c r="I54" i="20" s="1"/>
  <c r="I52" i="20"/>
  <c r="F53" i="20"/>
  <c r="C53" i="24"/>
  <c r="C53" i="23"/>
  <c r="I53" i="23" s="1"/>
  <c r="I61" i="23" s="1"/>
  <c r="C53" i="22"/>
  <c r="I53" i="22" s="1"/>
  <c r="I61" i="22" s="1"/>
  <c r="C53" i="21"/>
  <c r="I53" i="21" s="1"/>
  <c r="I61" i="21" s="1"/>
  <c r="C53" i="20"/>
  <c r="I53" i="24" l="1"/>
  <c r="I61" i="24" s="1"/>
  <c r="I53" i="20"/>
  <c r="I61" i="20" s="1"/>
  <c r="I59" i="23"/>
  <c r="I59" i="22"/>
  <c r="I59" i="21"/>
  <c r="I59" i="24" l="1"/>
  <c r="I62" i="24" s="1"/>
  <c r="I64" i="24" s="1"/>
  <c r="I59" i="20"/>
  <c r="I62" i="20" s="1"/>
  <c r="I64" i="20" s="1"/>
  <c r="I62" i="23"/>
  <c r="I64" i="23" s="1"/>
  <c r="I62" i="22"/>
  <c r="I64" i="22" s="1"/>
  <c r="I62" i="21"/>
  <c r="I64" i="21" s="1"/>
  <c r="G10" i="16" l="1"/>
  <c r="G10" i="17"/>
  <c r="C15" i="19"/>
  <c r="C16" i="19" l="1"/>
  <c r="C17" i="19" s="1"/>
  <c r="F5" i="14" s="1"/>
  <c r="F5" i="21" l="1"/>
  <c r="F5" i="12"/>
  <c r="F5" i="13"/>
  <c r="F5" i="20"/>
  <c r="F5" i="16"/>
  <c r="F5" i="24"/>
  <c r="F5" i="15"/>
  <c r="F5" i="22"/>
  <c r="F5" i="23"/>
  <c r="F5" i="10"/>
  <c r="F5" i="17"/>
  <c r="I57" i="17"/>
  <c r="G56" i="17"/>
  <c r="D56" i="17"/>
  <c r="C56" i="17"/>
  <c r="A56" i="17" a="1"/>
  <c r="A56" i="17" s="1"/>
  <c r="G55" i="17"/>
  <c r="D55" i="17"/>
  <c r="A55" i="17" a="1"/>
  <c r="A55" i="17" s="1"/>
  <c r="F41" i="17"/>
  <c r="A41" i="17"/>
  <c r="I35" i="17" a="1"/>
  <c r="I35" i="17" s="1"/>
  <c r="C55" i="17" s="1"/>
  <c r="A35" i="17" a="1"/>
  <c r="A35" i="17" s="1"/>
  <c r="A33" i="17" a="1"/>
  <c r="A33" i="17" s="1"/>
  <c r="I32" i="17"/>
  <c r="A30" i="17" a="1"/>
  <c r="A30" i="17" s="1"/>
  <c r="A29" i="17" a="1"/>
  <c r="A29" i="17" s="1"/>
  <c r="I26" i="17"/>
  <c r="C25" i="17"/>
  <c r="C24" i="17"/>
  <c r="I20" i="17"/>
  <c r="C19" i="17"/>
  <c r="C18" i="17"/>
  <c r="X18" i="1"/>
  <c r="X17" i="1"/>
  <c r="X16" i="1"/>
  <c r="I48" i="17" s="1"/>
  <c r="X15" i="1"/>
  <c r="X14" i="1"/>
  <c r="I49" i="17" s="1"/>
  <c r="X13" i="1"/>
  <c r="C52" i="17" l="1"/>
  <c r="C53" i="17" s="1"/>
  <c r="H678" i="1" l="1"/>
  <c r="H677" i="1"/>
  <c r="H676" i="1"/>
  <c r="H675" i="1"/>
  <c r="H674" i="1"/>
  <c r="H673" i="1"/>
  <c r="H672" i="1"/>
  <c r="H671" i="1"/>
  <c r="H670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1" i="1"/>
  <c r="H640" i="1"/>
  <c r="H639" i="1"/>
  <c r="H636" i="1"/>
  <c r="H635" i="1"/>
  <c r="H634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7" i="1"/>
  <c r="H606" i="1"/>
  <c r="H605" i="1"/>
  <c r="H604" i="1"/>
  <c r="H601" i="1"/>
  <c r="H600" i="1"/>
  <c r="H599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3" i="1"/>
  <c r="H572" i="1"/>
  <c r="H571" i="1"/>
  <c r="H570" i="1"/>
  <c r="H569" i="1"/>
  <c r="H568" i="1"/>
  <c r="H567" i="1"/>
  <c r="H566" i="1"/>
  <c r="H565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38" i="1"/>
  <c r="H537" i="1"/>
  <c r="H536" i="1"/>
  <c r="H535" i="1"/>
  <c r="H532" i="1"/>
  <c r="H531" i="1"/>
  <c r="H530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324" i="1"/>
  <c r="H215" i="1"/>
  <c r="D48" i="17" l="1"/>
  <c r="F52" i="17" l="1"/>
  <c r="F54" i="17"/>
  <c r="I54" i="17" s="1"/>
  <c r="F53" i="17"/>
  <c r="I53" i="17" s="1"/>
  <c r="A30" i="14" a="1"/>
  <c r="A30" i="14" s="1"/>
  <c r="A30" i="15" a="1"/>
  <c r="A30" i="15" s="1"/>
  <c r="A30" i="16" a="1"/>
  <c r="A30" i="16" s="1"/>
  <c r="A30" i="13" a="1"/>
  <c r="A30" i="13" s="1"/>
  <c r="A30" i="12" a="1"/>
  <c r="A30" i="12" s="1"/>
  <c r="A30" i="10" a="1"/>
  <c r="A30" i="10" s="1"/>
  <c r="I52" i="17" l="1"/>
  <c r="F55" i="17"/>
  <c r="I55" i="17" s="1"/>
  <c r="F56" i="17"/>
  <c r="I56" i="17" s="1"/>
  <c r="I57" i="14"/>
  <c r="I57" i="15"/>
  <c r="I57" i="16"/>
  <c r="I57" i="13"/>
  <c r="I57" i="12"/>
  <c r="I57" i="10"/>
  <c r="I61" i="17" l="1"/>
  <c r="I59" i="17"/>
  <c r="I62" i="17" s="1"/>
  <c r="D48" i="16"/>
  <c r="F54" i="16" s="1"/>
  <c r="I54" i="16" s="1"/>
  <c r="F41" i="15"/>
  <c r="I20" i="15"/>
  <c r="C18" i="15"/>
  <c r="A35" i="10" a="1"/>
  <c r="A35" i="10" s="1"/>
  <c r="G56" i="16"/>
  <c r="D56" i="16"/>
  <c r="C56" i="16"/>
  <c r="A56" i="16" a="1"/>
  <c r="A56" i="16" s="1"/>
  <c r="G55" i="16"/>
  <c r="D55" i="16"/>
  <c r="C55" i="16"/>
  <c r="A55" i="16" a="1"/>
  <c r="A55" i="16" s="1"/>
  <c r="F41" i="16"/>
  <c r="A41" i="16"/>
  <c r="I35" i="16" a="1"/>
  <c r="I35" i="16" s="1"/>
  <c r="A35" i="16" a="1"/>
  <c r="A35" i="16" s="1"/>
  <c r="A33" i="16" a="1"/>
  <c r="A33" i="16" s="1"/>
  <c r="A29" i="16" a="1"/>
  <c r="A29" i="16" s="1"/>
  <c r="I26" i="16"/>
  <c r="C25" i="16"/>
  <c r="C24" i="16"/>
  <c r="I20" i="16"/>
  <c r="C19" i="16"/>
  <c r="C18" i="16"/>
  <c r="I64" i="17" l="1"/>
  <c r="I32" i="16"/>
  <c r="C52" i="16" s="1"/>
  <c r="F53" i="16"/>
  <c r="F52" i="16"/>
  <c r="F55" i="16" s="1"/>
  <c r="I55" i="16" s="1"/>
  <c r="F56" i="16" l="1"/>
  <c r="I56" i="16" s="1"/>
  <c r="I52" i="16"/>
  <c r="C53" i="16"/>
  <c r="I53" i="16" s="1"/>
  <c r="I59" i="16" l="1"/>
  <c r="I61" i="16"/>
  <c r="I62" i="16" l="1"/>
  <c r="I64" i="16" s="1"/>
  <c r="G56" i="15" l="1"/>
  <c r="D56" i="15"/>
  <c r="C56" i="15"/>
  <c r="A56" i="15" a="1"/>
  <c r="A56" i="15" s="1"/>
  <c r="G55" i="15"/>
  <c r="D55" i="15"/>
  <c r="C55" i="15"/>
  <c r="A55" i="15" a="1"/>
  <c r="A55" i="15" s="1"/>
  <c r="A41" i="15"/>
  <c r="I35" i="15" a="1"/>
  <c r="I35" i="15" s="1"/>
  <c r="A35" i="15" a="1"/>
  <c r="A35" i="15" s="1"/>
  <c r="A33" i="15" a="1"/>
  <c r="A33" i="15" s="1"/>
  <c r="A29" i="15" a="1"/>
  <c r="A29" i="15" s="1"/>
  <c r="I26" i="15"/>
  <c r="I32" i="15" s="1"/>
  <c r="C25" i="15"/>
  <c r="C24" i="15"/>
  <c r="C19" i="15"/>
  <c r="G56" i="14"/>
  <c r="D56" i="14"/>
  <c r="C56" i="14"/>
  <c r="A56" i="14" a="1"/>
  <c r="A56" i="14" s="1"/>
  <c r="G55" i="14"/>
  <c r="D55" i="14"/>
  <c r="C55" i="14"/>
  <c r="A55" i="14" a="1"/>
  <c r="A55" i="14" s="1"/>
  <c r="F41" i="14"/>
  <c r="A41" i="14"/>
  <c r="I35" i="14" a="1"/>
  <c r="I35" i="14" s="1"/>
  <c r="A35" i="14" a="1"/>
  <c r="A35" i="14" s="1"/>
  <c r="A33" i="14" a="1"/>
  <c r="A33" i="14" s="1"/>
  <c r="A29" i="14" a="1"/>
  <c r="A29" i="14" s="1"/>
  <c r="I26" i="14"/>
  <c r="C25" i="14"/>
  <c r="C24" i="14"/>
  <c r="I20" i="14"/>
  <c r="I32" i="14" s="1"/>
  <c r="C19" i="14"/>
  <c r="C18" i="14"/>
  <c r="G56" i="13"/>
  <c r="D56" i="13"/>
  <c r="C56" i="13"/>
  <c r="A56" i="13" a="1"/>
  <c r="A56" i="13" s="1"/>
  <c r="G55" i="13"/>
  <c r="D55" i="13"/>
  <c r="C55" i="13"/>
  <c r="A55" i="13" a="1"/>
  <c r="A55" i="13" s="1"/>
  <c r="D48" i="13"/>
  <c r="F41" i="13"/>
  <c r="A41" i="13"/>
  <c r="I35" i="13" a="1"/>
  <c r="I35" i="13" s="1"/>
  <c r="A35" i="13" a="1"/>
  <c r="A35" i="13" s="1"/>
  <c r="A33" i="13"/>
  <c r="A33" i="13" a="1"/>
  <c r="A29" i="13" a="1"/>
  <c r="A29" i="13" s="1"/>
  <c r="I26" i="13"/>
  <c r="C25" i="13"/>
  <c r="C24" i="13"/>
  <c r="I20" i="13"/>
  <c r="I32" i="13" s="1"/>
  <c r="C19" i="13"/>
  <c r="C18" i="13"/>
  <c r="G56" i="12"/>
  <c r="D56" i="12"/>
  <c r="C56" i="12"/>
  <c r="A56" i="12" a="1"/>
  <c r="A56" i="12" s="1"/>
  <c r="G55" i="12"/>
  <c r="D55" i="12"/>
  <c r="C55" i="12"/>
  <c r="A55" i="12" a="1"/>
  <c r="A55" i="12" s="1"/>
  <c r="F41" i="12"/>
  <c r="A41" i="12"/>
  <c r="I35" i="12" a="1"/>
  <c r="I35" i="12" s="1"/>
  <c r="A35" i="12" a="1"/>
  <c r="A35" i="12" s="1"/>
  <c r="A33" i="12" a="1"/>
  <c r="A33" i="12" s="1"/>
  <c r="A29" i="12" a="1"/>
  <c r="A29" i="12" s="1"/>
  <c r="I26" i="12"/>
  <c r="C25" i="12"/>
  <c r="C24" i="12"/>
  <c r="I20" i="12"/>
  <c r="C19" i="12"/>
  <c r="C18" i="12"/>
  <c r="I35" i="10" a="1"/>
  <c r="I35" i="10" s="1"/>
  <c r="I32" i="12" l="1"/>
  <c r="C52" i="12"/>
  <c r="F52" i="13"/>
  <c r="F55" i="13" s="1"/>
  <c r="I55" i="13" s="1"/>
  <c r="F54" i="13"/>
  <c r="I54" i="13" s="1"/>
  <c r="F53" i="13"/>
  <c r="C52" i="14"/>
  <c r="C53" i="14" s="1"/>
  <c r="C52" i="13"/>
  <c r="C53" i="13" s="1"/>
  <c r="D48" i="15"/>
  <c r="C52" i="15"/>
  <c r="C53" i="15" s="1"/>
  <c r="C53" i="12"/>
  <c r="D48" i="12"/>
  <c r="F52" i="12" s="1"/>
  <c r="F55" i="12" s="1"/>
  <c r="I55" i="12" s="1"/>
  <c r="A56" i="10" a="1"/>
  <c r="A56" i="10" s="1"/>
  <c r="A55" i="10" a="1"/>
  <c r="A55" i="10" s="1"/>
  <c r="A33" i="10" a="1"/>
  <c r="A33" i="10" s="1"/>
  <c r="A29" i="10" a="1"/>
  <c r="A29" i="10" s="1"/>
  <c r="D48" i="14" l="1"/>
  <c r="F54" i="12"/>
  <c r="I54" i="12" s="1"/>
  <c r="F53" i="12"/>
  <c r="I53" i="12" s="1"/>
  <c r="F56" i="14"/>
  <c r="I56" i="14" s="1"/>
  <c r="I53" i="13"/>
  <c r="F54" i="15"/>
  <c r="I54" i="15" s="1"/>
  <c r="F52" i="15"/>
  <c r="I52" i="15" s="1"/>
  <c r="F53" i="15"/>
  <c r="I53" i="15" s="1"/>
  <c r="F56" i="12"/>
  <c r="I56" i="12" s="1"/>
  <c r="I52" i="12"/>
  <c r="F56" i="13"/>
  <c r="I56" i="13" s="1"/>
  <c r="I52" i="13"/>
  <c r="F53" i="14" l="1"/>
  <c r="I53" i="14" s="1"/>
  <c r="F52" i="14"/>
  <c r="F54" i="14"/>
  <c r="I54" i="14" s="1"/>
  <c r="I59" i="12"/>
  <c r="I62" i="12" s="1"/>
  <c r="I59" i="13"/>
  <c r="I62" i="13" s="1"/>
  <c r="F56" i="15"/>
  <c r="I56" i="15" s="1"/>
  <c r="F55" i="15"/>
  <c r="I55" i="15" s="1"/>
  <c r="I61" i="12"/>
  <c r="I61" i="15"/>
  <c r="I61" i="13"/>
  <c r="D48" i="10"/>
  <c r="J538" i="1"/>
  <c r="J537" i="1"/>
  <c r="J536" i="1"/>
  <c r="J535" i="1"/>
  <c r="J532" i="1"/>
  <c r="J531" i="1"/>
  <c r="J530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4" i="1"/>
  <c r="J503" i="1"/>
  <c r="J502" i="1"/>
  <c r="J501" i="1"/>
  <c r="I475" i="1"/>
  <c r="H475" i="1" s="1"/>
  <c r="I474" i="1"/>
  <c r="H474" i="1" s="1"/>
  <c r="I473" i="1"/>
  <c r="H473" i="1" s="1"/>
  <c r="I472" i="1"/>
  <c r="H472" i="1" s="1"/>
  <c r="I471" i="1"/>
  <c r="H471" i="1" s="1"/>
  <c r="I468" i="1"/>
  <c r="H468" i="1" s="1"/>
  <c r="I467" i="1"/>
  <c r="H467" i="1" s="1"/>
  <c r="I466" i="1"/>
  <c r="H466" i="1" s="1"/>
  <c r="I465" i="1"/>
  <c r="H465" i="1" s="1"/>
  <c r="I462" i="1"/>
  <c r="H462" i="1" s="1"/>
  <c r="I461" i="1"/>
  <c r="H461" i="1" s="1"/>
  <c r="I460" i="1"/>
  <c r="H460" i="1" s="1"/>
  <c r="I459" i="1"/>
  <c r="H459" i="1" s="1"/>
  <c r="I458" i="1"/>
  <c r="H458" i="1" s="1"/>
  <c r="I457" i="1"/>
  <c r="H457" i="1" s="1"/>
  <c r="I456" i="1"/>
  <c r="H456" i="1" s="1"/>
  <c r="I455" i="1"/>
  <c r="H455" i="1" s="1"/>
  <c r="I454" i="1"/>
  <c r="H454" i="1" s="1"/>
  <c r="I453" i="1"/>
  <c r="H453" i="1" s="1"/>
  <c r="I452" i="1"/>
  <c r="H452" i="1" s="1"/>
  <c r="I451" i="1"/>
  <c r="H451" i="1" s="1"/>
  <c r="I450" i="1"/>
  <c r="H450" i="1" s="1"/>
  <c r="I449" i="1"/>
  <c r="H449" i="1" s="1"/>
  <c r="I448" i="1"/>
  <c r="H448" i="1" s="1"/>
  <c r="I447" i="1"/>
  <c r="H447" i="1" s="1"/>
  <c r="I446" i="1"/>
  <c r="H446" i="1" s="1"/>
  <c r="I445" i="1"/>
  <c r="H445" i="1" s="1"/>
  <c r="I444" i="1"/>
  <c r="H444" i="1" s="1"/>
  <c r="I443" i="1"/>
  <c r="H443" i="1" s="1"/>
  <c r="I442" i="1"/>
  <c r="H442" i="1" s="1"/>
  <c r="I441" i="1"/>
  <c r="H441" i="1" s="1"/>
  <c r="I440" i="1"/>
  <c r="H440" i="1" s="1"/>
  <c r="I439" i="1"/>
  <c r="H439" i="1" s="1"/>
  <c r="I438" i="1"/>
  <c r="H438" i="1" s="1"/>
  <c r="I437" i="1"/>
  <c r="H437" i="1" s="1"/>
  <c r="I436" i="1"/>
  <c r="H436" i="1" s="1"/>
  <c r="I435" i="1"/>
  <c r="H435" i="1" s="1"/>
  <c r="I432" i="1"/>
  <c r="H432" i="1" s="1"/>
  <c r="I431" i="1"/>
  <c r="H431" i="1" s="1"/>
  <c r="I430" i="1"/>
  <c r="H430" i="1" s="1"/>
  <c r="I429" i="1"/>
  <c r="H429" i="1" s="1"/>
  <c r="I428" i="1"/>
  <c r="H428" i="1" s="1"/>
  <c r="I427" i="1"/>
  <c r="H427" i="1" s="1"/>
  <c r="I426" i="1"/>
  <c r="H426" i="1" s="1"/>
  <c r="I425" i="1"/>
  <c r="H425" i="1" s="1"/>
  <c r="I424" i="1"/>
  <c r="H424" i="1" s="1"/>
  <c r="I423" i="1"/>
  <c r="H423" i="1" s="1"/>
  <c r="I422" i="1"/>
  <c r="H422" i="1" s="1"/>
  <c r="I421" i="1"/>
  <c r="H421" i="1" s="1"/>
  <c r="I420" i="1"/>
  <c r="H420" i="1" s="1"/>
  <c r="I419" i="1"/>
  <c r="H419" i="1" s="1"/>
  <c r="I418" i="1"/>
  <c r="H418" i="1" s="1"/>
  <c r="I417" i="1"/>
  <c r="H417" i="1" s="1"/>
  <c r="I416" i="1"/>
  <c r="H416" i="1" s="1"/>
  <c r="I415" i="1"/>
  <c r="H415" i="1" s="1"/>
  <c r="I414" i="1"/>
  <c r="H414" i="1" s="1"/>
  <c r="I413" i="1"/>
  <c r="H413" i="1" s="1"/>
  <c r="I411" i="1"/>
  <c r="H411" i="1" s="1"/>
  <c r="I410" i="1"/>
  <c r="H410" i="1" s="1"/>
  <c r="I409" i="1"/>
  <c r="H409" i="1" s="1"/>
  <c r="I408" i="1"/>
  <c r="H408" i="1" s="1"/>
  <c r="I407" i="1"/>
  <c r="H407" i="1" s="1"/>
  <c r="I406" i="1"/>
  <c r="H406" i="1" s="1"/>
  <c r="I405" i="1"/>
  <c r="H405" i="1" s="1"/>
  <c r="I404" i="1"/>
  <c r="H404" i="1" s="1"/>
  <c r="I401" i="1"/>
  <c r="H401" i="1" s="1"/>
  <c r="I400" i="1"/>
  <c r="H400" i="1" s="1"/>
  <c r="I399" i="1"/>
  <c r="H399" i="1" s="1"/>
  <c r="I398" i="1"/>
  <c r="H398" i="1" s="1"/>
  <c r="I397" i="1"/>
  <c r="H397" i="1" s="1"/>
  <c r="I396" i="1"/>
  <c r="H396" i="1" s="1"/>
  <c r="I395" i="1"/>
  <c r="H395" i="1" s="1"/>
  <c r="I394" i="1"/>
  <c r="H394" i="1" s="1"/>
  <c r="I393" i="1"/>
  <c r="H393" i="1" s="1"/>
  <c r="I392" i="1"/>
  <c r="H392" i="1" s="1"/>
  <c r="I391" i="1"/>
  <c r="H391" i="1" s="1"/>
  <c r="I390" i="1"/>
  <c r="H390" i="1" s="1"/>
  <c r="I389" i="1"/>
  <c r="H389" i="1" s="1"/>
  <c r="I388" i="1"/>
  <c r="H388" i="1" s="1"/>
  <c r="I387" i="1"/>
  <c r="H387" i="1" s="1"/>
  <c r="I386" i="1"/>
  <c r="H386" i="1" s="1"/>
  <c r="I385" i="1"/>
  <c r="H385" i="1" s="1"/>
  <c r="I384" i="1"/>
  <c r="H384" i="1" s="1"/>
  <c r="I383" i="1"/>
  <c r="H383" i="1" s="1"/>
  <c r="I382" i="1"/>
  <c r="H382" i="1" s="1"/>
  <c r="I381" i="1"/>
  <c r="H381" i="1" s="1"/>
  <c r="I380" i="1"/>
  <c r="H380" i="1" s="1"/>
  <c r="I379" i="1"/>
  <c r="H379" i="1" s="1"/>
  <c r="I378" i="1"/>
  <c r="H378" i="1" s="1"/>
  <c r="I377" i="1"/>
  <c r="H377" i="1" s="1"/>
  <c r="I376" i="1"/>
  <c r="H376" i="1" s="1"/>
  <c r="I375" i="1"/>
  <c r="H375" i="1" s="1"/>
  <c r="I374" i="1"/>
  <c r="H374" i="1" s="1"/>
  <c r="I371" i="1"/>
  <c r="H371" i="1" s="1"/>
  <c r="I370" i="1"/>
  <c r="H370" i="1" s="1"/>
  <c r="I369" i="1"/>
  <c r="H369" i="1" s="1"/>
  <c r="I368" i="1"/>
  <c r="H368" i="1" s="1"/>
  <c r="I367" i="1"/>
  <c r="H367" i="1" s="1"/>
  <c r="I366" i="1"/>
  <c r="H366" i="1" s="1"/>
  <c r="I365" i="1"/>
  <c r="H365" i="1" s="1"/>
  <c r="I364" i="1"/>
  <c r="H364" i="1" s="1"/>
  <c r="I363" i="1"/>
  <c r="H363" i="1" s="1"/>
  <c r="I362" i="1"/>
  <c r="H362" i="1" s="1"/>
  <c r="I361" i="1"/>
  <c r="H361" i="1" s="1"/>
  <c r="I360" i="1"/>
  <c r="H360" i="1" s="1"/>
  <c r="I359" i="1"/>
  <c r="H359" i="1" s="1"/>
  <c r="I358" i="1"/>
  <c r="H358" i="1" s="1"/>
  <c r="I357" i="1"/>
  <c r="H357" i="1" s="1"/>
  <c r="I356" i="1"/>
  <c r="H356" i="1" s="1"/>
  <c r="I355" i="1"/>
  <c r="H355" i="1" s="1"/>
  <c r="I354" i="1"/>
  <c r="H354" i="1" s="1"/>
  <c r="I353" i="1"/>
  <c r="H353" i="1" s="1"/>
  <c r="I352" i="1"/>
  <c r="H352" i="1" s="1"/>
  <c r="I351" i="1"/>
  <c r="H351" i="1" s="1"/>
  <c r="I350" i="1"/>
  <c r="H350" i="1" s="1"/>
  <c r="I349" i="1"/>
  <c r="H349" i="1" s="1"/>
  <c r="I348" i="1"/>
  <c r="H348" i="1" s="1"/>
  <c r="I347" i="1"/>
  <c r="H347" i="1" s="1"/>
  <c r="I346" i="1"/>
  <c r="H346" i="1" s="1"/>
  <c r="I345" i="1"/>
  <c r="H345" i="1" s="1"/>
  <c r="I344" i="1"/>
  <c r="H344" i="1" s="1"/>
  <c r="I341" i="1"/>
  <c r="H341" i="1" s="1"/>
  <c r="I340" i="1"/>
  <c r="H340" i="1" s="1"/>
  <c r="I339" i="1"/>
  <c r="H339" i="1" s="1"/>
  <c r="I338" i="1"/>
  <c r="H338" i="1" s="1"/>
  <c r="I337" i="1"/>
  <c r="H337" i="1" s="1"/>
  <c r="I336" i="1"/>
  <c r="H336" i="1" s="1"/>
  <c r="I335" i="1"/>
  <c r="H335" i="1" s="1"/>
  <c r="I334" i="1"/>
  <c r="H334" i="1" s="1"/>
  <c r="I333" i="1"/>
  <c r="H333" i="1" s="1"/>
  <c r="I332" i="1"/>
  <c r="H332" i="1" s="1"/>
  <c r="I331" i="1"/>
  <c r="H331" i="1" s="1"/>
  <c r="I330" i="1"/>
  <c r="H330" i="1" s="1"/>
  <c r="I329" i="1"/>
  <c r="H329" i="1" s="1"/>
  <c r="I328" i="1"/>
  <c r="H328" i="1" s="1"/>
  <c r="I327" i="1"/>
  <c r="H327" i="1" s="1"/>
  <c r="I326" i="1"/>
  <c r="H326" i="1" s="1"/>
  <c r="I325" i="1"/>
  <c r="H325" i="1" s="1"/>
  <c r="I323" i="1"/>
  <c r="H323" i="1" s="1"/>
  <c r="I322" i="1"/>
  <c r="H322" i="1" s="1"/>
  <c r="I321" i="1"/>
  <c r="H321" i="1" s="1"/>
  <c r="I320" i="1"/>
  <c r="H320" i="1" s="1"/>
  <c r="I319" i="1"/>
  <c r="H319" i="1" s="1"/>
  <c r="I318" i="1"/>
  <c r="H318" i="1" s="1"/>
  <c r="I317" i="1"/>
  <c r="H317" i="1" s="1"/>
  <c r="I316" i="1"/>
  <c r="H316" i="1" s="1"/>
  <c r="I315" i="1"/>
  <c r="H315" i="1" s="1"/>
  <c r="I314" i="1"/>
  <c r="H314" i="1" s="1"/>
  <c r="I313" i="1"/>
  <c r="H313" i="1" s="1"/>
  <c r="I310" i="1"/>
  <c r="H310" i="1" s="1"/>
  <c r="I309" i="1"/>
  <c r="H309" i="1" s="1"/>
  <c r="I308" i="1"/>
  <c r="H308" i="1" s="1"/>
  <c r="I307" i="1"/>
  <c r="H307" i="1" s="1"/>
  <c r="I306" i="1"/>
  <c r="H306" i="1" s="1"/>
  <c r="I305" i="1"/>
  <c r="H305" i="1" s="1"/>
  <c r="I304" i="1"/>
  <c r="H304" i="1" s="1"/>
  <c r="I303" i="1"/>
  <c r="H303" i="1" s="1"/>
  <c r="I302" i="1"/>
  <c r="H302" i="1" s="1"/>
  <c r="I301" i="1"/>
  <c r="H301" i="1" s="1"/>
  <c r="I300" i="1"/>
  <c r="H300" i="1" s="1"/>
  <c r="I299" i="1"/>
  <c r="H299" i="1" s="1"/>
  <c r="I298" i="1"/>
  <c r="H298" i="1" s="1"/>
  <c r="I297" i="1"/>
  <c r="H297" i="1" s="1"/>
  <c r="I296" i="1"/>
  <c r="H296" i="1" s="1"/>
  <c r="I295" i="1"/>
  <c r="H295" i="1" s="1"/>
  <c r="I294" i="1"/>
  <c r="H294" i="1" s="1"/>
  <c r="I293" i="1"/>
  <c r="H293" i="1" s="1"/>
  <c r="I292" i="1"/>
  <c r="H292" i="1" s="1"/>
  <c r="I291" i="1"/>
  <c r="H291" i="1" s="1"/>
  <c r="I290" i="1"/>
  <c r="H290" i="1" s="1"/>
  <c r="I289" i="1"/>
  <c r="H289" i="1" s="1"/>
  <c r="I288" i="1"/>
  <c r="H288" i="1" s="1"/>
  <c r="I287" i="1"/>
  <c r="H287" i="1" s="1"/>
  <c r="I286" i="1"/>
  <c r="H286" i="1" s="1"/>
  <c r="I285" i="1"/>
  <c r="H285" i="1" s="1"/>
  <c r="I284" i="1"/>
  <c r="H284" i="1" s="1"/>
  <c r="I281" i="1"/>
  <c r="H281" i="1" s="1"/>
  <c r="I280" i="1"/>
  <c r="H280" i="1" s="1"/>
  <c r="I279" i="1"/>
  <c r="H279" i="1" s="1"/>
  <c r="I278" i="1"/>
  <c r="H278" i="1" s="1"/>
  <c r="I277" i="1"/>
  <c r="H277" i="1" s="1"/>
  <c r="I276" i="1"/>
  <c r="H276" i="1" s="1"/>
  <c r="I275" i="1"/>
  <c r="H275" i="1" s="1"/>
  <c r="I274" i="1"/>
  <c r="H274" i="1" s="1"/>
  <c r="I273" i="1"/>
  <c r="H273" i="1" s="1"/>
  <c r="I272" i="1"/>
  <c r="H272" i="1" s="1"/>
  <c r="I271" i="1"/>
  <c r="H271" i="1" s="1"/>
  <c r="I270" i="1"/>
  <c r="H270" i="1" s="1"/>
  <c r="I269" i="1"/>
  <c r="H269" i="1" s="1"/>
  <c r="I268" i="1"/>
  <c r="H268" i="1" s="1"/>
  <c r="I267" i="1"/>
  <c r="H267" i="1" s="1"/>
  <c r="I266" i="1"/>
  <c r="H266" i="1" s="1"/>
  <c r="I265" i="1"/>
  <c r="H265" i="1" s="1"/>
  <c r="I264" i="1"/>
  <c r="H264" i="1" s="1"/>
  <c r="I263" i="1"/>
  <c r="H263" i="1" s="1"/>
  <c r="I262" i="1"/>
  <c r="H262" i="1" s="1"/>
  <c r="I261" i="1"/>
  <c r="H261" i="1" s="1"/>
  <c r="I260" i="1"/>
  <c r="H260" i="1" s="1"/>
  <c r="I259" i="1"/>
  <c r="H259" i="1" s="1"/>
  <c r="I258" i="1"/>
  <c r="H258" i="1" s="1"/>
  <c r="I257" i="1"/>
  <c r="H257" i="1" s="1"/>
  <c r="I256" i="1"/>
  <c r="H256" i="1" s="1"/>
  <c r="I255" i="1"/>
  <c r="H255" i="1" s="1"/>
  <c r="I252" i="1"/>
  <c r="H252" i="1" s="1"/>
  <c r="I251" i="1"/>
  <c r="H251" i="1" s="1"/>
  <c r="I250" i="1"/>
  <c r="H250" i="1" s="1"/>
  <c r="I249" i="1"/>
  <c r="H249" i="1" s="1"/>
  <c r="I248" i="1"/>
  <c r="H248" i="1" s="1"/>
  <c r="I247" i="1"/>
  <c r="H247" i="1" s="1"/>
  <c r="I246" i="1"/>
  <c r="H246" i="1" s="1"/>
  <c r="I245" i="1"/>
  <c r="H245" i="1" s="1"/>
  <c r="I244" i="1"/>
  <c r="H244" i="1" s="1"/>
  <c r="I243" i="1"/>
  <c r="H243" i="1" s="1"/>
  <c r="I242" i="1"/>
  <c r="H242" i="1" s="1"/>
  <c r="I241" i="1"/>
  <c r="H241" i="1" s="1"/>
  <c r="I240" i="1"/>
  <c r="H240" i="1" s="1"/>
  <c r="I239" i="1"/>
  <c r="H239" i="1" s="1"/>
  <c r="I238" i="1"/>
  <c r="H238" i="1" s="1"/>
  <c r="I237" i="1"/>
  <c r="H237" i="1" s="1"/>
  <c r="I236" i="1"/>
  <c r="H236" i="1" s="1"/>
  <c r="I235" i="1"/>
  <c r="H235" i="1" s="1"/>
  <c r="I234" i="1"/>
  <c r="H234" i="1" s="1"/>
  <c r="I233" i="1"/>
  <c r="H233" i="1" s="1"/>
  <c r="I232" i="1"/>
  <c r="H232" i="1" s="1"/>
  <c r="I231" i="1"/>
  <c r="H231" i="1" s="1"/>
  <c r="I230" i="1"/>
  <c r="H230" i="1" s="1"/>
  <c r="I229" i="1"/>
  <c r="H229" i="1" s="1"/>
  <c r="I228" i="1"/>
  <c r="H228" i="1" s="1"/>
  <c r="I227" i="1"/>
  <c r="H227" i="1" s="1"/>
  <c r="I226" i="1"/>
  <c r="H226" i="1" s="1"/>
  <c r="I223" i="1"/>
  <c r="H223" i="1" s="1"/>
  <c r="I222" i="1"/>
  <c r="H222" i="1" s="1"/>
  <c r="I221" i="1"/>
  <c r="H221" i="1" s="1"/>
  <c r="I220" i="1"/>
  <c r="H220" i="1" s="1"/>
  <c r="I219" i="1"/>
  <c r="H219" i="1" s="1"/>
  <c r="I218" i="1"/>
  <c r="H218" i="1" s="1"/>
  <c r="I217" i="1"/>
  <c r="H217" i="1" s="1"/>
  <c r="I216" i="1"/>
  <c r="H216" i="1" s="1"/>
  <c r="I214" i="1"/>
  <c r="H214" i="1" s="1"/>
  <c r="I213" i="1"/>
  <c r="H213" i="1" s="1"/>
  <c r="I212" i="1"/>
  <c r="H212" i="1" s="1"/>
  <c r="I211" i="1"/>
  <c r="H211" i="1" s="1"/>
  <c r="I210" i="1"/>
  <c r="H210" i="1" s="1"/>
  <c r="I209" i="1"/>
  <c r="H209" i="1" s="1"/>
  <c r="I208" i="1"/>
  <c r="H208" i="1" s="1"/>
  <c r="I207" i="1"/>
  <c r="H207" i="1" s="1"/>
  <c r="J205" i="1"/>
  <c r="I205" i="1" s="1"/>
  <c r="H205" i="1" s="1"/>
  <c r="J204" i="1"/>
  <c r="I204" i="1" s="1"/>
  <c r="H204" i="1" s="1"/>
  <c r="J203" i="1"/>
  <c r="I203" i="1" s="1"/>
  <c r="H203" i="1" s="1"/>
  <c r="J202" i="1"/>
  <c r="I202" i="1" s="1"/>
  <c r="H202" i="1" s="1"/>
  <c r="J201" i="1"/>
  <c r="I201" i="1" s="1"/>
  <c r="H201" i="1" s="1"/>
  <c r="J200" i="1"/>
  <c r="I200" i="1" s="1"/>
  <c r="H200" i="1" s="1"/>
  <c r="J199" i="1"/>
  <c r="I199" i="1" s="1"/>
  <c r="J198" i="1"/>
  <c r="I198" i="1" s="1"/>
  <c r="J197" i="1"/>
  <c r="I197" i="1" s="1"/>
  <c r="J196" i="1"/>
  <c r="I196" i="1" s="1"/>
  <c r="H196" i="1" s="1"/>
  <c r="J195" i="1"/>
  <c r="I195" i="1" s="1"/>
  <c r="H195" i="1" s="1"/>
  <c r="J194" i="1"/>
  <c r="I194" i="1" s="1"/>
  <c r="H194" i="1" s="1"/>
  <c r="J193" i="1"/>
  <c r="I193" i="1" s="1"/>
  <c r="H193" i="1" s="1"/>
  <c r="J192" i="1"/>
  <c r="I192" i="1" s="1"/>
  <c r="H192" i="1" s="1"/>
  <c r="J191" i="1"/>
  <c r="I191" i="1" s="1"/>
  <c r="H191" i="1" s="1"/>
  <c r="J188" i="1"/>
  <c r="I188" i="1" s="1"/>
  <c r="H188" i="1" s="1"/>
  <c r="J187" i="1"/>
  <c r="I187" i="1" s="1"/>
  <c r="H187" i="1" s="1"/>
  <c r="J186" i="1"/>
  <c r="I186" i="1" s="1"/>
  <c r="H186" i="1" s="1"/>
  <c r="J185" i="1"/>
  <c r="I185" i="1" s="1"/>
  <c r="H185" i="1" s="1"/>
  <c r="J184" i="1"/>
  <c r="I184" i="1" s="1"/>
  <c r="H184" i="1" s="1"/>
  <c r="J183" i="1"/>
  <c r="I183" i="1" s="1"/>
  <c r="H183" i="1" s="1"/>
  <c r="J182" i="1"/>
  <c r="I182" i="1" s="1"/>
  <c r="H182" i="1" s="1"/>
  <c r="J181" i="1"/>
  <c r="I181" i="1" s="1"/>
  <c r="H181" i="1" s="1"/>
  <c r="J180" i="1"/>
  <c r="I180" i="1" s="1"/>
  <c r="H180" i="1" s="1"/>
  <c r="J179" i="1"/>
  <c r="I179" i="1" s="1"/>
  <c r="H179" i="1" s="1"/>
  <c r="J178" i="1"/>
  <c r="I178" i="1" s="1"/>
  <c r="H178" i="1" s="1"/>
  <c r="J177" i="1"/>
  <c r="I177" i="1" s="1"/>
  <c r="H177" i="1" s="1"/>
  <c r="J176" i="1"/>
  <c r="I176" i="1" s="1"/>
  <c r="H176" i="1" s="1"/>
  <c r="J175" i="1"/>
  <c r="I175" i="1" s="1"/>
  <c r="H175" i="1" s="1"/>
  <c r="J174" i="1"/>
  <c r="I174" i="1" s="1"/>
  <c r="H174" i="1" s="1"/>
  <c r="J173" i="1"/>
  <c r="I173" i="1" s="1"/>
  <c r="H173" i="1" s="1"/>
  <c r="J172" i="1"/>
  <c r="I172" i="1" s="1"/>
  <c r="H172" i="1" s="1"/>
  <c r="J171" i="1"/>
  <c r="I171" i="1" s="1"/>
  <c r="H171" i="1" s="1"/>
  <c r="J170" i="1"/>
  <c r="I170" i="1" s="1"/>
  <c r="H170" i="1" s="1"/>
  <c r="J169" i="1"/>
  <c r="I169" i="1" s="1"/>
  <c r="H169" i="1" s="1"/>
  <c r="J168" i="1"/>
  <c r="I168" i="1" s="1"/>
  <c r="H168" i="1" s="1"/>
  <c r="J167" i="1"/>
  <c r="I167" i="1" s="1"/>
  <c r="H167" i="1" s="1"/>
  <c r="J166" i="1"/>
  <c r="I166" i="1" s="1"/>
  <c r="H166" i="1" s="1"/>
  <c r="J165" i="1"/>
  <c r="I165" i="1" s="1"/>
  <c r="H165" i="1" s="1"/>
  <c r="J164" i="1"/>
  <c r="I164" i="1" s="1"/>
  <c r="H164" i="1" s="1"/>
  <c r="J163" i="1"/>
  <c r="I163" i="1" s="1"/>
  <c r="H163" i="1" s="1"/>
  <c r="J162" i="1"/>
  <c r="I162" i="1" s="1"/>
  <c r="H162" i="1" s="1"/>
  <c r="J161" i="1"/>
  <c r="I161" i="1" s="1"/>
  <c r="H161" i="1" s="1"/>
  <c r="J160" i="1"/>
  <c r="I160" i="1" s="1"/>
  <c r="H160" i="1" s="1"/>
  <c r="J159" i="1"/>
  <c r="I159" i="1" s="1"/>
  <c r="H159" i="1" s="1"/>
  <c r="J158" i="1"/>
  <c r="I158" i="1" s="1"/>
  <c r="H158" i="1" s="1"/>
  <c r="J157" i="1"/>
  <c r="I157" i="1" s="1"/>
  <c r="H157" i="1" s="1"/>
  <c r="J156" i="1"/>
  <c r="I156" i="1" s="1"/>
  <c r="H156" i="1" s="1"/>
  <c r="J155" i="1"/>
  <c r="I155" i="1" s="1"/>
  <c r="H155" i="1" s="1"/>
  <c r="J152" i="1"/>
  <c r="I152" i="1" s="1"/>
  <c r="H152" i="1" s="1"/>
  <c r="J151" i="1"/>
  <c r="I151" i="1" s="1"/>
  <c r="H151" i="1" s="1"/>
  <c r="J150" i="1"/>
  <c r="I150" i="1" s="1"/>
  <c r="H150" i="1" s="1"/>
  <c r="J149" i="1"/>
  <c r="I149" i="1" s="1"/>
  <c r="H149" i="1" s="1"/>
  <c r="J148" i="1"/>
  <c r="I148" i="1" s="1"/>
  <c r="H148" i="1" s="1"/>
  <c r="J147" i="1"/>
  <c r="I147" i="1" s="1"/>
  <c r="H147" i="1" s="1"/>
  <c r="J146" i="1"/>
  <c r="I146" i="1" s="1"/>
  <c r="H146" i="1" s="1"/>
  <c r="J145" i="1"/>
  <c r="I145" i="1" s="1"/>
  <c r="H145" i="1" s="1"/>
  <c r="J144" i="1"/>
  <c r="I144" i="1" s="1"/>
  <c r="H144" i="1" s="1"/>
  <c r="J143" i="1"/>
  <c r="I143" i="1" s="1"/>
  <c r="H143" i="1" s="1"/>
  <c r="J142" i="1"/>
  <c r="I142" i="1" s="1"/>
  <c r="H142" i="1" s="1"/>
  <c r="J141" i="1"/>
  <c r="I141" i="1" s="1"/>
  <c r="H141" i="1" s="1"/>
  <c r="J140" i="1"/>
  <c r="I140" i="1" s="1"/>
  <c r="H140" i="1" s="1"/>
  <c r="J139" i="1"/>
  <c r="I139" i="1" s="1"/>
  <c r="H139" i="1" s="1"/>
  <c r="J138" i="1"/>
  <c r="I138" i="1" s="1"/>
  <c r="H138" i="1" s="1"/>
  <c r="J137" i="1"/>
  <c r="I137" i="1" s="1"/>
  <c r="H137" i="1" s="1"/>
  <c r="J136" i="1"/>
  <c r="I136" i="1" s="1"/>
  <c r="H136" i="1" s="1"/>
  <c r="J135" i="1"/>
  <c r="I135" i="1" s="1"/>
  <c r="H135" i="1" s="1"/>
  <c r="J134" i="1"/>
  <c r="I134" i="1" s="1"/>
  <c r="H134" i="1" s="1"/>
  <c r="J133" i="1"/>
  <c r="I133" i="1" s="1"/>
  <c r="H133" i="1" s="1"/>
  <c r="J132" i="1"/>
  <c r="I132" i="1" s="1"/>
  <c r="H132" i="1" s="1"/>
  <c r="J131" i="1"/>
  <c r="I131" i="1" s="1"/>
  <c r="H131" i="1" s="1"/>
  <c r="J130" i="1"/>
  <c r="I130" i="1" s="1"/>
  <c r="J129" i="1"/>
  <c r="I129" i="1" s="1"/>
  <c r="J128" i="1"/>
  <c r="I128" i="1" s="1"/>
  <c r="J127" i="1"/>
  <c r="I127" i="1" s="1"/>
  <c r="J126" i="1"/>
  <c r="I126" i="1" s="1"/>
  <c r="J125" i="1"/>
  <c r="I125" i="1" s="1"/>
  <c r="J124" i="1"/>
  <c r="I124" i="1" s="1"/>
  <c r="H124" i="1" s="1"/>
  <c r="J123" i="1"/>
  <c r="I123" i="1" s="1"/>
  <c r="H123" i="1" s="1"/>
  <c r="J122" i="1"/>
  <c r="I122" i="1" s="1"/>
  <c r="H122" i="1" s="1"/>
  <c r="J121" i="1"/>
  <c r="I121" i="1" s="1"/>
  <c r="H121" i="1" s="1"/>
  <c r="J120" i="1"/>
  <c r="I120" i="1" s="1"/>
  <c r="H120" i="1" s="1"/>
  <c r="J119" i="1"/>
  <c r="I119" i="1" s="1"/>
  <c r="H119" i="1" s="1"/>
  <c r="J116" i="1"/>
  <c r="I116" i="1" s="1"/>
  <c r="H116" i="1" s="1"/>
  <c r="J115" i="1"/>
  <c r="I115" i="1" s="1"/>
  <c r="H115" i="1" s="1"/>
  <c r="J114" i="1"/>
  <c r="I114" i="1" s="1"/>
  <c r="H114" i="1" s="1"/>
  <c r="J113" i="1"/>
  <c r="I113" i="1" s="1"/>
  <c r="H113" i="1" s="1"/>
  <c r="J112" i="1"/>
  <c r="I112" i="1" s="1"/>
  <c r="H112" i="1" s="1"/>
  <c r="J111" i="1"/>
  <c r="I111" i="1" s="1"/>
  <c r="H111" i="1" s="1"/>
  <c r="J110" i="1"/>
  <c r="I110" i="1" s="1"/>
  <c r="H110" i="1" s="1"/>
  <c r="J109" i="1"/>
  <c r="I109" i="1" s="1"/>
  <c r="H109" i="1" s="1"/>
  <c r="J108" i="1"/>
  <c r="I108" i="1" s="1"/>
  <c r="H108" i="1" s="1"/>
  <c r="J107" i="1"/>
  <c r="I107" i="1" s="1"/>
  <c r="H107" i="1" s="1"/>
  <c r="J106" i="1"/>
  <c r="I106" i="1" s="1"/>
  <c r="H106" i="1" s="1"/>
  <c r="J105" i="1"/>
  <c r="I105" i="1" s="1"/>
  <c r="H105" i="1" s="1"/>
  <c r="J104" i="1"/>
  <c r="I104" i="1" s="1"/>
  <c r="H104" i="1" s="1"/>
  <c r="J103" i="1"/>
  <c r="I103" i="1" s="1"/>
  <c r="H103" i="1" s="1"/>
  <c r="J102" i="1"/>
  <c r="I102" i="1" s="1"/>
  <c r="H102" i="1" s="1"/>
  <c r="J101" i="1"/>
  <c r="I101" i="1" s="1"/>
  <c r="H101" i="1" s="1"/>
  <c r="J100" i="1"/>
  <c r="I100" i="1" s="1"/>
  <c r="H100" i="1" s="1"/>
  <c r="J99" i="1"/>
  <c r="I99" i="1" s="1"/>
  <c r="H99" i="1" s="1"/>
  <c r="J98" i="1"/>
  <c r="I98" i="1" s="1"/>
  <c r="H98" i="1" s="1"/>
  <c r="J97" i="1"/>
  <c r="I97" i="1" s="1"/>
  <c r="H97" i="1" s="1"/>
  <c r="J96" i="1"/>
  <c r="I96" i="1" s="1"/>
  <c r="H96" i="1" s="1"/>
  <c r="J95" i="1"/>
  <c r="I95" i="1" s="1"/>
  <c r="H95" i="1" s="1"/>
  <c r="J94" i="1"/>
  <c r="I94" i="1" s="1"/>
  <c r="J93" i="1"/>
  <c r="I93" i="1" s="1"/>
  <c r="J92" i="1"/>
  <c r="I92" i="1" s="1"/>
  <c r="J91" i="1"/>
  <c r="I91" i="1" s="1"/>
  <c r="J90" i="1"/>
  <c r="I90" i="1" s="1"/>
  <c r="J89" i="1"/>
  <c r="I89" i="1" s="1"/>
  <c r="J88" i="1"/>
  <c r="I88" i="1" s="1"/>
  <c r="H88" i="1" s="1"/>
  <c r="J87" i="1"/>
  <c r="I87" i="1" s="1"/>
  <c r="H87" i="1" s="1"/>
  <c r="J86" i="1"/>
  <c r="I86" i="1" s="1"/>
  <c r="H86" i="1" s="1"/>
  <c r="J85" i="1"/>
  <c r="I85" i="1" s="1"/>
  <c r="H85" i="1" s="1"/>
  <c r="J84" i="1"/>
  <c r="I84" i="1" s="1"/>
  <c r="H84" i="1" s="1"/>
  <c r="J83" i="1"/>
  <c r="I83" i="1" s="1"/>
  <c r="H83" i="1" s="1"/>
  <c r="J80" i="1"/>
  <c r="I80" i="1" s="1"/>
  <c r="H80" i="1" s="1"/>
  <c r="J79" i="1"/>
  <c r="I79" i="1" s="1"/>
  <c r="H79" i="1" s="1"/>
  <c r="J78" i="1"/>
  <c r="I78" i="1" s="1"/>
  <c r="H78" i="1" s="1"/>
  <c r="J77" i="1"/>
  <c r="I77" i="1" s="1"/>
  <c r="H77" i="1" s="1"/>
  <c r="J76" i="1"/>
  <c r="I76" i="1" s="1"/>
  <c r="H76" i="1" s="1"/>
  <c r="J75" i="1"/>
  <c r="I75" i="1" s="1"/>
  <c r="H75" i="1" s="1"/>
  <c r="J74" i="1"/>
  <c r="I74" i="1" s="1"/>
  <c r="H74" i="1" s="1"/>
  <c r="J73" i="1"/>
  <c r="I73" i="1" s="1"/>
  <c r="H73" i="1" s="1"/>
  <c r="J72" i="1"/>
  <c r="I72" i="1" s="1"/>
  <c r="H72" i="1" s="1"/>
  <c r="J71" i="1"/>
  <c r="I71" i="1" s="1"/>
  <c r="H71" i="1" s="1"/>
  <c r="J70" i="1"/>
  <c r="I70" i="1" s="1"/>
  <c r="H70" i="1" s="1"/>
  <c r="J69" i="1"/>
  <c r="I69" i="1" s="1"/>
  <c r="H69" i="1" s="1"/>
  <c r="J68" i="1"/>
  <c r="I68" i="1" s="1"/>
  <c r="H68" i="1" s="1"/>
  <c r="J67" i="1"/>
  <c r="I67" i="1" s="1"/>
  <c r="H67" i="1" s="1"/>
  <c r="J66" i="1"/>
  <c r="I66" i="1" s="1"/>
  <c r="H66" i="1" s="1"/>
  <c r="J65" i="1"/>
  <c r="I65" i="1" s="1"/>
  <c r="H65" i="1" s="1"/>
  <c r="J64" i="1"/>
  <c r="I64" i="1" s="1"/>
  <c r="H64" i="1" s="1"/>
  <c r="J63" i="1"/>
  <c r="I63" i="1" s="1"/>
  <c r="H63" i="1" s="1"/>
  <c r="J62" i="1"/>
  <c r="I62" i="1" s="1"/>
  <c r="H62" i="1" s="1"/>
  <c r="J61" i="1"/>
  <c r="I61" i="1" s="1"/>
  <c r="H61" i="1" s="1"/>
  <c r="J60" i="1"/>
  <c r="I60" i="1" s="1"/>
  <c r="H60" i="1" s="1"/>
  <c r="J59" i="1"/>
  <c r="I59" i="1" s="1"/>
  <c r="H59" i="1" s="1"/>
  <c r="J58" i="1"/>
  <c r="I58" i="1" s="1"/>
  <c r="H58" i="1" s="1"/>
  <c r="J57" i="1"/>
  <c r="I57" i="1" s="1"/>
  <c r="H57" i="1" s="1"/>
  <c r="J56" i="1"/>
  <c r="I56" i="1" s="1"/>
  <c r="H56" i="1" s="1"/>
  <c r="J55" i="1"/>
  <c r="I55" i="1" s="1"/>
  <c r="H55" i="1" s="1"/>
  <c r="J54" i="1"/>
  <c r="I54" i="1" s="1"/>
  <c r="H54" i="1" s="1"/>
  <c r="J53" i="1"/>
  <c r="I53" i="1" s="1"/>
  <c r="H53" i="1" s="1"/>
  <c r="J52" i="1"/>
  <c r="I52" i="1" s="1"/>
  <c r="H52" i="1" s="1"/>
  <c r="J51" i="1"/>
  <c r="I51" i="1" s="1"/>
  <c r="H51" i="1" s="1"/>
  <c r="J50" i="1"/>
  <c r="I50" i="1" s="1"/>
  <c r="H50" i="1" s="1"/>
  <c r="J49" i="1"/>
  <c r="I49" i="1" s="1"/>
  <c r="H49" i="1" s="1"/>
  <c r="J48" i="1"/>
  <c r="I48" i="1" s="1"/>
  <c r="H48" i="1" s="1"/>
  <c r="J47" i="1"/>
  <c r="I47" i="1" s="1"/>
  <c r="H47" i="1" s="1"/>
  <c r="J46" i="1"/>
  <c r="I46" i="1" s="1"/>
  <c r="H46" i="1" s="1"/>
  <c r="J45" i="1"/>
  <c r="I45" i="1" s="1"/>
  <c r="H45" i="1" s="1"/>
  <c r="J44" i="1"/>
  <c r="I44" i="1" s="1"/>
  <c r="H44" i="1" s="1"/>
  <c r="J43" i="1"/>
  <c r="I43" i="1" s="1"/>
  <c r="H43" i="1" s="1"/>
  <c r="J42" i="1"/>
  <c r="I42" i="1" s="1"/>
  <c r="H42" i="1" s="1"/>
  <c r="J41" i="1"/>
  <c r="I41" i="1" s="1"/>
  <c r="H41" i="1" s="1"/>
  <c r="J40" i="1"/>
  <c r="I40" i="1" s="1"/>
  <c r="H40" i="1" s="1"/>
  <c r="J39" i="1"/>
  <c r="I39" i="1" s="1"/>
  <c r="H39" i="1" s="1"/>
  <c r="J38" i="1"/>
  <c r="I38" i="1" s="1"/>
  <c r="H38" i="1" s="1"/>
  <c r="J37" i="1"/>
  <c r="I37" i="1" s="1"/>
  <c r="H37" i="1" s="1"/>
  <c r="J36" i="1"/>
  <c r="I36" i="1" s="1"/>
  <c r="H36" i="1" s="1"/>
  <c r="J35" i="1"/>
  <c r="I35" i="1" s="1"/>
  <c r="H35" i="1" s="1"/>
  <c r="J34" i="1"/>
  <c r="I34" i="1" s="1"/>
  <c r="H34" i="1" s="1"/>
  <c r="J33" i="1"/>
  <c r="I33" i="1" s="1"/>
  <c r="H33" i="1" s="1"/>
  <c r="J32" i="1"/>
  <c r="I32" i="1" s="1"/>
  <c r="H32" i="1" s="1"/>
  <c r="J31" i="1"/>
  <c r="I31" i="1" s="1"/>
  <c r="H31" i="1" s="1"/>
  <c r="J30" i="1"/>
  <c r="I30" i="1" s="1"/>
  <c r="H30" i="1" s="1"/>
  <c r="J29" i="1"/>
  <c r="I29" i="1" s="1"/>
  <c r="H29" i="1" s="1"/>
  <c r="J28" i="1"/>
  <c r="I28" i="1" s="1"/>
  <c r="H28" i="1" s="1"/>
  <c r="J27" i="1"/>
  <c r="I27" i="1" s="1"/>
  <c r="H27" i="1" s="1"/>
  <c r="J26" i="1"/>
  <c r="I26" i="1" s="1"/>
  <c r="H26" i="1" s="1"/>
  <c r="J25" i="1"/>
  <c r="I25" i="1" s="1"/>
  <c r="H25" i="1" s="1"/>
  <c r="H125" i="1" l="1"/>
  <c r="G125" i="1"/>
  <c r="H93" i="1"/>
  <c r="G93" i="1"/>
  <c r="H197" i="1"/>
  <c r="G197" i="1"/>
  <c r="H126" i="1"/>
  <c r="G126" i="1"/>
  <c r="H89" i="1"/>
  <c r="G89" i="1"/>
  <c r="H128" i="1"/>
  <c r="G128" i="1"/>
  <c r="H129" i="1"/>
  <c r="G129" i="1"/>
  <c r="H94" i="1"/>
  <c r="G94" i="1"/>
  <c r="H198" i="1"/>
  <c r="G198" i="1"/>
  <c r="H199" i="1"/>
  <c r="G199" i="1"/>
  <c r="H127" i="1"/>
  <c r="G127" i="1"/>
  <c r="H90" i="1"/>
  <c r="G90" i="1"/>
  <c r="H91" i="1"/>
  <c r="G91" i="1"/>
  <c r="H92" i="1"/>
  <c r="G92" i="1"/>
  <c r="H130" i="1"/>
  <c r="G130" i="1"/>
  <c r="F55" i="14"/>
  <c r="I55" i="14" s="1"/>
  <c r="I52" i="14"/>
  <c r="F53" i="10"/>
  <c r="F52" i="10"/>
  <c r="F54" i="10"/>
  <c r="I54" i="10" s="1"/>
  <c r="I59" i="15"/>
  <c r="I62" i="15" s="1"/>
  <c r="I64" i="15" s="1"/>
  <c r="I64" i="12"/>
  <c r="I64" i="13"/>
  <c r="C56" i="10"/>
  <c r="I59" i="14" l="1"/>
  <c r="I61" i="14"/>
  <c r="F55" i="10"/>
  <c r="F56" i="10"/>
  <c r="I26" i="10"/>
  <c r="I20" i="10"/>
  <c r="G56" i="10"/>
  <c r="D56" i="10"/>
  <c r="Z5" i="1"/>
  <c r="Y5" i="1" s="1"/>
  <c r="X5" i="1" s="1"/>
  <c r="Z6" i="1"/>
  <c r="Y6" i="1" s="1"/>
  <c r="X6" i="1" s="1"/>
  <c r="Z7" i="1"/>
  <c r="Y7" i="1" s="1"/>
  <c r="X7" i="1" s="1"/>
  <c r="Y8" i="1"/>
  <c r="X8" i="1" s="1"/>
  <c r="Y9" i="1"/>
  <c r="X9" i="1" s="1"/>
  <c r="Y10" i="1"/>
  <c r="X10" i="1" s="1"/>
  <c r="Y11" i="1"/>
  <c r="X11" i="1" s="1"/>
  <c r="Y12" i="1"/>
  <c r="X12" i="1" s="1"/>
  <c r="Z4" i="1"/>
  <c r="Y4" i="1" s="1"/>
  <c r="X4" i="1" s="1"/>
  <c r="G55" i="10"/>
  <c r="D55" i="10"/>
  <c r="F41" i="10"/>
  <c r="A41" i="10"/>
  <c r="C25" i="10"/>
  <c r="C24" i="10"/>
  <c r="C19" i="10"/>
  <c r="C18" i="10"/>
  <c r="I62" i="14" l="1"/>
  <c r="I64" i="14" s="1"/>
  <c r="I32" i="10"/>
  <c r="C55" i="10"/>
  <c r="C52" i="10" l="1"/>
  <c r="C53" i="10" s="1"/>
  <c r="I55" i="10"/>
  <c r="I56" i="10"/>
  <c r="I52" i="10" l="1"/>
  <c r="I53" i="10"/>
  <c r="I59" i="10" l="1"/>
  <c r="I61" i="10"/>
  <c r="I62" i="10" l="1"/>
  <c r="I64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POZZI Vincent</author>
  </authors>
  <commentList>
    <comment ref="A4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POZZI Vincent:</t>
        </r>
        <r>
          <rPr>
            <sz val="9"/>
            <color indexed="81"/>
            <rFont val="Tahoma"/>
            <family val="2"/>
          </rPr>
          <t xml:space="preserve">
L'indice FMOABE aurait du être publié le 31 mai mais il a été publié le 2 juin à cause de problèmes techniques INSEE liés aux innondations.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8206125C-C16E-465F-AE72-CF360AAB0EB9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4311B976-A0B9-43D9-BF33-05753348AE3B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21119060-49B0-474D-B995-92ED5173A878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1A6DDF9A-5EFF-4A44-A98F-E5768503D2DB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F571BBBC-6054-4E80-948C-E88E683F8AD3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tc={35CA728A-F16A-46F9-9558-626A79383068}</author>
    <author>tc={CF2A44B9-B03A-4015-99FE-4EDAFCE3FDD3}</author>
    <author>tc={78EDE647-F2F2-4A7E-853C-EF7136A3384B}</author>
    <author>tc={4EDC9EF7-AFAB-4898-9EDA-E9B261DD7E7E}</author>
    <author>tc={A7EC9F46-0416-4CD7-B51B-242A241B6D55}</author>
    <author>tc={4B21869F-CD1C-482D-9A73-1C6164753421}</author>
  </authors>
  <commentList>
    <comment ref="B7" authorId="0" shapeId="0" xr:uid="{35CA728A-F16A-46F9-9558-626A7938306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Date de début d’injection d’électricité de la période facturée</t>
      </text>
    </comment>
    <comment ref="C8" authorId="1" shapeId="0" xr:uid="{CF2A44B9-B03A-4015-99FE-4EDAFCE3FDD3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date anniversaire la plus proche = si jour et mois date d'effet &lt;= jour mois début période factu, alors année date anniversaire = année date début période factu, sinon année = -1 </t>
      </text>
    </comment>
    <comment ref="C9" authorId="2" shapeId="0" xr:uid="{78EDE647-F2F2-4A7E-853C-EF7136A3384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Date anniversaire  la plus proche du début de factu = jour et mois date début période facture + année date anniversaire</t>
      </text>
    </comment>
    <comment ref="B14" authorId="3" shapeId="0" xr:uid="{4EDC9EF7-AFAB-4898-9EDA-E9B261DD7E7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Date de début d’injection d’électricité de la période facturée</t>
      </text>
    </comment>
    <comment ref="C15" authorId="4" shapeId="0" xr:uid="{A7EC9F46-0416-4CD7-B51B-242A241B6D55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date anniversaire la plus proche = si jour et mois date d'effet &lt;= jour mois début période factu, alors année date anniversaire = année date début période factu, sinon année = -1 </t>
      </text>
    </comment>
    <comment ref="C16" authorId="5" shapeId="0" xr:uid="{4B21869F-CD1C-482D-9A73-1C616475342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Date anniversaire  la plus proche du début de factu = jour et mois date début période facture + année date anniversaire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1DA094AE-96AF-4E0B-ADE1-B1B6655A9B51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090969B3-436A-4C08-A783-2AA380765638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BC127AA8-BBF3-421D-8777-A11F1B088488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180A9E68-CEA4-4AF5-822B-F66A4B57D79B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184E6708-77AF-4D51-A17E-94E8A3B35100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E3E1614F-68BF-4293-ACEE-8CF6BDAA28ED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AA945412-6AD0-4AEC-861A-AE00BC6010A2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<sst xmlns="http://schemas.openxmlformats.org/spreadsheetml/2006/main" count="2992" uniqueCount="798">
  <si>
    <t>Facture n°</t>
  </si>
  <si>
    <t>au</t>
  </si>
  <si>
    <r>
      <t xml:space="preserve">Coordonnées Producteur </t>
    </r>
    <r>
      <rPr>
        <b/>
        <sz val="7"/>
        <color indexed="12"/>
        <rFont val="Arial"/>
        <family val="2"/>
      </rPr>
      <t>(nom)</t>
    </r>
  </si>
  <si>
    <t>Coordonnées Acheteur EDF</t>
  </si>
  <si>
    <t>Détail adresse</t>
  </si>
  <si>
    <t>Code postal Commune</t>
  </si>
  <si>
    <t>Tél</t>
  </si>
  <si>
    <t>mail</t>
  </si>
  <si>
    <t>TVA intracommunautaire EDF :</t>
  </si>
  <si>
    <t>FR03552081317</t>
  </si>
  <si>
    <r>
      <t xml:space="preserve">Adresse du site de production </t>
    </r>
    <r>
      <rPr>
        <sz val="10"/>
        <rFont val="Arial"/>
        <family val="2"/>
      </rPr>
      <t>(si nécessaire)</t>
    </r>
  </si>
  <si>
    <r>
      <t>Adresse du paiement</t>
    </r>
    <r>
      <rPr>
        <sz val="10"/>
        <rFont val="Arial"/>
        <family val="2"/>
      </rPr>
      <t xml:space="preserve"> (si nécessaire)</t>
    </r>
  </si>
  <si>
    <t>Bénéficiaire - Détail adresse</t>
  </si>
  <si>
    <t xml:space="preserve">Compteur de production, ………………………………………………………… n° : </t>
  </si>
  <si>
    <t xml:space="preserve">Nouveau relevé du : </t>
  </si>
  <si>
    <t>Valeur du nouvel index (P1) :</t>
  </si>
  <si>
    <t xml:space="preserve">Ancien relevé du : </t>
  </si>
  <si>
    <t>Valeur de l'ancien index (P2) :</t>
  </si>
  <si>
    <t>Production (P1-P2) :</t>
  </si>
  <si>
    <t xml:space="preserve">Compteur de contrôle de non-consommation (vente en  totalité), …...…… n° : </t>
  </si>
  <si>
    <t>Valeur du nouvel index (A1) :</t>
  </si>
  <si>
    <t>Valeur de l'ancien index (A2) :</t>
  </si>
  <si>
    <t>Consommation Auxiliaires (A1-A2) :</t>
  </si>
  <si>
    <t>Production de kWh livrés (net des auxiliaires). Pnet = (P1-P2)-(A1-A2) :</t>
  </si>
  <si>
    <t>Valeur du coefficient L (*) :</t>
  </si>
  <si>
    <t>ICHTTS1</t>
  </si>
  <si>
    <t>Montant de la facture</t>
  </si>
  <si>
    <t>Production livrée en kWh, jusqu'au plafond</t>
  </si>
  <si>
    <t>au coût de (**)</t>
  </si>
  <si>
    <t>Soit un montant de :</t>
  </si>
  <si>
    <t>Production livrée en kWh, au-delà du plafond</t>
  </si>
  <si>
    <t>(*) : Si la mise en service industrielle est comprise dans la période annuelle de facturation, alors L=1.</t>
  </si>
  <si>
    <t>Valeurs des indices aux dates indiquées ci-dessous</t>
  </si>
  <si>
    <t xml:space="preserve"> INSEE N° … du ….</t>
  </si>
  <si>
    <t>Contrats 97-07 et Biogaz</t>
  </si>
  <si>
    <t>valeur juillet 04</t>
  </si>
  <si>
    <t>104,3 (juillet 04)</t>
  </si>
  <si>
    <t>connue en janvier 05</t>
  </si>
  <si>
    <t>104,8 (sept.04)</t>
  </si>
  <si>
    <t>127,1 (sept.04)</t>
  </si>
  <si>
    <t>connue en janvier 06</t>
  </si>
  <si>
    <t>108,3 (sept.05)</t>
  </si>
  <si>
    <t>130,8 (sept.05)</t>
  </si>
  <si>
    <t>connue en janvier 07</t>
  </si>
  <si>
    <t>111,3 (sept.06)</t>
  </si>
  <si>
    <t>134,5 (sept.06)</t>
  </si>
  <si>
    <t>connue en janvier 08</t>
  </si>
  <si>
    <t>114,3 (sept.07)</t>
  </si>
  <si>
    <t>138,1 (sept.07)</t>
  </si>
  <si>
    <t>connue en janvier 09</t>
  </si>
  <si>
    <t>122 (août 08)</t>
  </si>
  <si>
    <t>142,6 (sept. 08)</t>
  </si>
  <si>
    <t>connue en janvier 10</t>
  </si>
  <si>
    <t>105,9 (août 09)</t>
  </si>
  <si>
    <t xml:space="preserve">99,4 (oct.09) </t>
  </si>
  <si>
    <r>
      <t xml:space="preserve"> </t>
    </r>
    <r>
      <rPr>
        <b/>
        <sz val="11"/>
        <rFont val="Times New Roman"/>
        <family val="1"/>
      </rPr>
      <t xml:space="preserve">TCH             </t>
    </r>
  </si>
  <si>
    <t xml:space="preserve"> PPEI val.définitive</t>
  </si>
  <si>
    <t>Contrats loi du 10/02/2000</t>
  </si>
  <si>
    <t>valeur juillet 2004</t>
  </si>
  <si>
    <t>connue au 01/01/05</t>
  </si>
  <si>
    <t>126,6 (août 04)</t>
  </si>
  <si>
    <t>connue au 01/01/06</t>
  </si>
  <si>
    <t>n°368 du 23/12/05</t>
  </si>
  <si>
    <t>107,7 (août 05)</t>
  </si>
  <si>
    <t>n°346 du 02/12/05</t>
  </si>
  <si>
    <t>130,5 (août 05)</t>
  </si>
  <si>
    <t>connue au 01/01/07</t>
  </si>
  <si>
    <t>n° 385 du 22/12/06</t>
  </si>
  <si>
    <t>112,0 (août 06)</t>
  </si>
  <si>
    <t>n° 361 du 01/12/06</t>
  </si>
  <si>
    <t>134,3 (août 06)</t>
  </si>
  <si>
    <t>connue au 01/01/08</t>
  </si>
  <si>
    <t>n° 364 du 21/12/07</t>
  </si>
  <si>
    <t>113,9 (août 07)</t>
  </si>
  <si>
    <t>n° 347 du 07/12/07</t>
  </si>
  <si>
    <t>137,9 (août 07)</t>
  </si>
  <si>
    <t>connue au 01/01/09</t>
  </si>
  <si>
    <t>n°  du 22/12/2008</t>
  </si>
  <si>
    <t>122,0 (août.08)</t>
  </si>
  <si>
    <t>n° 329 du 05/12/2008</t>
  </si>
  <si>
    <t>142,5 (août 08)</t>
  </si>
  <si>
    <t>connue au 01/01/10</t>
  </si>
  <si>
    <t>99,4 (juil. 09)</t>
  </si>
  <si>
    <t>JO 29/01/2004</t>
  </si>
  <si>
    <t>Moniteur du 06/02/2004</t>
  </si>
  <si>
    <t>n° 64 du 25/02/2004</t>
  </si>
  <si>
    <t>n° 66 du 27/02/2004</t>
  </si>
  <si>
    <t>Moniteur du 05/03/2004</t>
  </si>
  <si>
    <t>n° 94 du 23/03/2004</t>
  </si>
  <si>
    <t>n°96 du 30/03/2004</t>
  </si>
  <si>
    <t>n° 106 du 05/04/2004</t>
  </si>
  <si>
    <t>n° 125 du 23/04/2004</t>
  </si>
  <si>
    <t>n° 130 du 30/04/2004</t>
  </si>
  <si>
    <t>n°133 du 03/05/04</t>
  </si>
  <si>
    <t>n° 161 du 25/05/2004</t>
  </si>
  <si>
    <t>n° 167 du 28/05/2004</t>
  </si>
  <si>
    <t>n°169 du 01/06/04</t>
  </si>
  <si>
    <t>n° 191 du 23/06/2004</t>
  </si>
  <si>
    <t>n° 193 du 29/06/2004</t>
  </si>
  <si>
    <t>n°204 du 05/07/04</t>
  </si>
  <si>
    <t>n° 221 du 23/07/2004</t>
  </si>
  <si>
    <t>n° 226 du 28/07/2004</t>
  </si>
  <si>
    <t>n° 254 du 24/08/2004</t>
  </si>
  <si>
    <t>n°263 du 03/09/04</t>
  </si>
  <si>
    <t>n° 276 du 23/09/2004</t>
  </si>
  <si>
    <t>n° 278 du 28/09/2004</t>
  </si>
  <si>
    <t>n°291 du 05/10/04</t>
  </si>
  <si>
    <t>n° 307 du 22/10/2004</t>
  </si>
  <si>
    <t>n° 309 du 26/10/2004</t>
  </si>
  <si>
    <t>n°307 du 22/10/2004</t>
  </si>
  <si>
    <t>n°309 du 26/10/2004</t>
  </si>
  <si>
    <t>n°317 du 02/11/04</t>
  </si>
  <si>
    <t>n° 339 du 19/11/2004</t>
  </si>
  <si>
    <t>n° 343 du 26/11/2004</t>
  </si>
  <si>
    <t>n°357 du 06/12/04</t>
  </si>
  <si>
    <t>n° 374 du 22/12/2004</t>
  </si>
  <si>
    <t>n° 375 du 22/12/2004</t>
  </si>
  <si>
    <t>n°8 du 10/01/05</t>
  </si>
  <si>
    <t>n° 22 du 21/01/2005</t>
  </si>
  <si>
    <t>n° 32 du 28/01/2005</t>
  </si>
  <si>
    <t>n°44 du 07/02/05</t>
  </si>
  <si>
    <t>n° 60 du 22/02/2005</t>
  </si>
  <si>
    <t>n° 63 du 25/02/2005</t>
  </si>
  <si>
    <t>n°70 du 01/03/05</t>
  </si>
  <si>
    <t>n° 82 du 15/03/2005</t>
  </si>
  <si>
    <t>n° 94 du 29/03/05</t>
  </si>
  <si>
    <t>n°108 du 08/04/05</t>
  </si>
  <si>
    <t>n° 114 du 13/04/2005</t>
  </si>
  <si>
    <t>n°123 du 27/04/05</t>
  </si>
  <si>
    <t>n°134 du 02/05/05</t>
  </si>
  <si>
    <t>n° 147 du 13/05/2005</t>
  </si>
  <si>
    <t>n°157 du 27/05/05</t>
  </si>
  <si>
    <t xml:space="preserve">n°167 du 03/06/05 </t>
  </si>
  <si>
    <t>n° 176 du 14/06/2005</t>
  </si>
  <si>
    <t>n°187 du 29/06/05</t>
  </si>
  <si>
    <t xml:space="preserve">n°199 du 05/07/05 </t>
  </si>
  <si>
    <t>n° 210 du 13/07/2005</t>
  </si>
  <si>
    <t>n°222 du 28/07/05</t>
  </si>
  <si>
    <t>n° 238 du 12/08/05</t>
  </si>
  <si>
    <t>n°253 du 05/09/05</t>
  </si>
  <si>
    <t>n° 260 du 13/09/05</t>
  </si>
  <si>
    <t>n°272 du 29/09/05</t>
  </si>
  <si>
    <t>n°285 du 05/10/05</t>
  </si>
  <si>
    <t>n° 291 du 13/10/2005</t>
  </si>
  <si>
    <t>n° 291 du 13/10/05</t>
  </si>
  <si>
    <t>n° 309 du 28/10/05</t>
  </si>
  <si>
    <t>Calcul du "L"</t>
  </si>
  <si>
    <t>connue au 01/11/05</t>
  </si>
  <si>
    <t>n°316 du 04/11/05</t>
  </si>
  <si>
    <t>n° 323 du 10/11/05</t>
  </si>
  <si>
    <t>n°339 du 29/11/05</t>
  </si>
  <si>
    <t>n° 354 du 13/12/05</t>
  </si>
  <si>
    <t>n°11 du 09/01/06</t>
  </si>
  <si>
    <t>n° 21 du 13/01/06</t>
  </si>
  <si>
    <t>n°41 du 31/01/06</t>
  </si>
  <si>
    <t>n° 48 du 03/02/06</t>
  </si>
  <si>
    <t>n° 61 du 21/02/06</t>
  </si>
  <si>
    <t>n° 71 du 28/02/06</t>
  </si>
  <si>
    <t>n° 74 du 01/03/06</t>
  </si>
  <si>
    <t>n° 87 du 14/03/06</t>
  </si>
  <si>
    <t>n°102 du 30/03/06</t>
  </si>
  <si>
    <t>n°114 du 05/04/06</t>
  </si>
  <si>
    <t>n° 123 du 13/04/06</t>
  </si>
  <si>
    <t>n°137 du 28/04/2006</t>
  </si>
  <si>
    <t>n° 142 du 02/05/2006</t>
  </si>
  <si>
    <t>n° 154 du 12/05/06</t>
  </si>
  <si>
    <t>n° … du 31/05/2006</t>
  </si>
  <si>
    <t>n° 172 du 31/05/2006</t>
  </si>
  <si>
    <t>n° 180 du 06/06/2006</t>
  </si>
  <si>
    <t>n° 185 du 14/06/06</t>
  </si>
  <si>
    <t>n° 201 du 30/06/2006</t>
  </si>
  <si>
    <t>n° 215 du 07/07/2006</t>
  </si>
  <si>
    <t>n° 221 du 13/07/2006</t>
  </si>
  <si>
    <t>n° 237 du 28/07/2006</t>
  </si>
  <si>
    <t>n° 253 du 11/08/2006</t>
  </si>
  <si>
    <t>n° 266 du 05/09/2006</t>
  </si>
  <si>
    <t>n° 274 du 13/09/2006</t>
  </si>
  <si>
    <t>n° 291 du 29/09/2006</t>
  </si>
  <si>
    <t>n° 303 du 06/10/2006</t>
  </si>
  <si>
    <t>n° 308 du 13/10/2006</t>
  </si>
  <si>
    <t>connue au 01/11/06</t>
  </si>
  <si>
    <t>n° 327 du 31/10/2006</t>
  </si>
  <si>
    <t>n° 335 du 08/11/2006</t>
  </si>
  <si>
    <t>n°339 du 10/11/2006</t>
  </si>
  <si>
    <t>n° 360 du 30/11/2006</t>
  </si>
  <si>
    <t>n° 361 du 01/12/2006</t>
  </si>
  <si>
    <t>n° 372 du 13/12/2006</t>
  </si>
  <si>
    <t>n° 385 du 22/12/2006</t>
  </si>
  <si>
    <t>n° 9 du 08/01/2007</t>
  </si>
  <si>
    <t>n° 13 du 12/01/2007</t>
  </si>
  <si>
    <t>n° 38 du 31/01/2007</t>
  </si>
  <si>
    <t>n° 41 du 05/02/2007</t>
  </si>
  <si>
    <t>n° 58 du 21/02/2007</t>
  </si>
  <si>
    <t>n° 70 du 01/03/2007</t>
  </si>
  <si>
    <t>n° 72 du 02/03/2007</t>
  </si>
  <si>
    <t>n° 81 du 14/03/2007</t>
  </si>
  <si>
    <t>n° 97 du 30/03/2007</t>
  </si>
  <si>
    <t>n° 115 du 11/04/2007</t>
  </si>
  <si>
    <t>n° 118 du 13/04/2007</t>
  </si>
  <si>
    <t>n° 132 du 27/04/2007</t>
  </si>
  <si>
    <t>n°142 du 09/05/2007</t>
  </si>
  <si>
    <t xml:space="preserve">   n° 148 du 15/05/2007</t>
  </si>
  <si>
    <t>n° 165 du 31/05/2007</t>
  </si>
  <si>
    <t>n° 169 du 04/06/2007</t>
  </si>
  <si>
    <t xml:space="preserve">   n° 177 du 13/06/2007</t>
  </si>
  <si>
    <t>n° 194 du 29/06/2007</t>
  </si>
  <si>
    <t>n° 206 du 09/07/2007</t>
  </si>
  <si>
    <t xml:space="preserve">   n° 211 du 13/07/2007</t>
  </si>
  <si>
    <t>n° 226 du 30/07/2007</t>
  </si>
  <si>
    <t>14-aout-2007</t>
  </si>
  <si>
    <t xml:space="preserve">   n° 240 du 14/08/2007</t>
  </si>
  <si>
    <t>n° 256 du 07/09/2007</t>
  </si>
  <si>
    <t xml:space="preserve">   n° 260 du 13/09/2007</t>
  </si>
  <si>
    <t>n°...  du 28/09/2007</t>
  </si>
  <si>
    <t>n° 289 du 08/10/2007</t>
  </si>
  <si>
    <t xml:space="preserve">   n° 293 du 12/10/2007</t>
  </si>
  <si>
    <t>connue au 01/11/07</t>
  </si>
  <si>
    <t>n° 312 du 31/10/2007</t>
  </si>
  <si>
    <t>n° 321 du 09/11/2007</t>
  </si>
  <si>
    <t xml:space="preserve">   n° 322 du 13/11/2007</t>
  </si>
  <si>
    <t>n° 341 du 03/12/2007</t>
  </si>
  <si>
    <t>n° 347 du 07/12/2007</t>
  </si>
  <si>
    <t xml:space="preserve">   n° 354 du 13/12/2007</t>
  </si>
  <si>
    <t>n° 364 du 21/12/2007</t>
  </si>
  <si>
    <t>n° 11 du 09/01/2008</t>
  </si>
  <si>
    <t xml:space="preserve">   n° 16 du 15/01/2008</t>
  </si>
  <si>
    <t>n° 36 du 31/01/2008</t>
  </si>
  <si>
    <t>n° 41 du 08/02/2008</t>
  </si>
  <si>
    <t xml:space="preserve">   n° 54 du 21/02/2008</t>
  </si>
  <si>
    <t>n° 62 du 28/02/2008</t>
  </si>
  <si>
    <t>n° 70 du 07/03/2008</t>
  </si>
  <si>
    <t xml:space="preserve">   n° 75 du 12/03/2008</t>
  </si>
  <si>
    <t>n° 94 du 31/03/2008</t>
  </si>
  <si>
    <t>n° 105 du 10/04/2008</t>
  </si>
  <si>
    <r>
      <t xml:space="preserve">  </t>
    </r>
    <r>
      <rPr>
        <b/>
        <sz val="9"/>
        <rFont val="Times New Roman"/>
        <family val="1"/>
      </rPr>
      <t xml:space="preserve"> n° 107 du 15/04/2008</t>
    </r>
  </si>
  <si>
    <t xml:space="preserve"> n° 107 du 15/04/2008</t>
  </si>
  <si>
    <t>n° 124 du 02/05/2008</t>
  </si>
  <si>
    <t>n° 126 du 06/05/2008</t>
  </si>
  <si>
    <t xml:space="preserve"> n° 135 du 14/05/2008</t>
  </si>
  <si>
    <t>n° 153 du 30/05/2008</t>
  </si>
  <si>
    <t>n° 158 du 05/06/2008</t>
  </si>
  <si>
    <t xml:space="preserve"> n° 165 du 11/06/2008</t>
  </si>
  <si>
    <t>n° 181 du 27/06/2008</t>
  </si>
  <si>
    <t>n° 194 du 09/07/2008</t>
  </si>
  <si>
    <t xml:space="preserve"> n° 198 du 16/07/2008</t>
  </si>
  <si>
    <t>n° 216 du 29/07/2008</t>
  </si>
  <si>
    <t>12-aout-08</t>
  </si>
  <si>
    <t xml:space="preserve"> n° 225  du 12/08/2008</t>
  </si>
  <si>
    <t>n° 240 du 09/09/2008</t>
  </si>
  <si>
    <t xml:space="preserve"> n° 245  du 12/09/2008</t>
  </si>
  <si>
    <t>n° 260 du 30/09/2008</t>
  </si>
  <si>
    <t>n° 267 du 06/10/2008</t>
  </si>
  <si>
    <t xml:space="preserve"> n° 275 du 14/10/2008</t>
  </si>
  <si>
    <t>n° 260  du 30/09/2008</t>
  </si>
  <si>
    <t>connue au 01/11/08</t>
  </si>
  <si>
    <t>n° 292 du 30/10/2008</t>
  </si>
  <si>
    <t>n° 298 du 06/11/2008</t>
  </si>
  <si>
    <t xml:space="preserve"> n° 304 du 13/11/2008</t>
  </si>
  <si>
    <t>n° 321 du 28/11/2008</t>
  </si>
  <si>
    <t xml:space="preserve"> n°  du 16/12/2008</t>
  </si>
  <si>
    <t xml:space="preserve"> n° 337 du 16/12/2008</t>
  </si>
  <si>
    <t>n° 348 du 22/12/2008</t>
  </si>
  <si>
    <t>n° 7 du 08/01/2009</t>
  </si>
  <si>
    <t xml:space="preserve"> n° 13 du 14/01/2009</t>
  </si>
  <si>
    <t>n° 36 du 04/02/2009</t>
  </si>
  <si>
    <t>n° 41 du 09/02/2009</t>
  </si>
  <si>
    <t>n° 50 du 20/02/2009</t>
  </si>
  <si>
    <t>n° 65 du 05/03/2009</t>
  </si>
  <si>
    <t>n° 70 du 09/03/2009</t>
  </si>
  <si>
    <t>n° 73 du 12/03/2009</t>
  </si>
  <si>
    <t>Dates valeurs</t>
  </si>
  <si>
    <t>INSEE N° … du …</t>
  </si>
  <si>
    <t>TCH</t>
  </si>
  <si>
    <t xml:space="preserve">CHANGEMENT DE REFERENCE DE L'INDICE PPEI </t>
  </si>
  <si>
    <t>INSEE N°.. Du..</t>
  </si>
  <si>
    <t>n° du 02/04/2009</t>
  </si>
  <si>
    <t>n° 98 du 07/04/2009</t>
  </si>
  <si>
    <t>n°  du 10/04/2009</t>
  </si>
  <si>
    <t>n°121 du 30/04/2009</t>
  </si>
  <si>
    <t>n°  du 13/05/2009</t>
  </si>
  <si>
    <t>n°149 du 02/06/2009</t>
  </si>
  <si>
    <t>n° 160 du 12/06/2009</t>
  </si>
  <si>
    <t>n°176 du 30/06/2009</t>
  </si>
  <si>
    <t>Chgt de référence de l'indice ICHTTS1</t>
  </si>
  <si>
    <t>n° 178 du 03/07/2009</t>
  </si>
  <si>
    <t>n° 189 du 16/07/2009</t>
  </si>
  <si>
    <t>n°206  du 29/07/2009</t>
  </si>
  <si>
    <t>n° 217 du 12/08/2009</t>
  </si>
  <si>
    <t>n° 236 du 15/09/2009</t>
  </si>
  <si>
    <t>n°251  du 29/09/2009</t>
  </si>
  <si>
    <t>n° 255 du 02/10/2009</t>
  </si>
  <si>
    <t>n° 265 du 13/10/2009</t>
  </si>
  <si>
    <t>connue au 01/11/09</t>
  </si>
  <si>
    <t>n°281  du 30/10/2009</t>
  </si>
  <si>
    <t>du 13/11/2009</t>
  </si>
  <si>
    <t>du 30/10/2009</t>
  </si>
  <si>
    <t>du 02/10/2009</t>
  </si>
  <si>
    <t>du 30/11/2009</t>
  </si>
  <si>
    <t>du 15/12/2009</t>
  </si>
  <si>
    <t>du 22/12/2009</t>
  </si>
  <si>
    <t>du 07/01/2010</t>
  </si>
  <si>
    <t>du 13/01/2010</t>
  </si>
  <si>
    <t>du 01/02/2010</t>
  </si>
  <si>
    <t>du 23/02/2010</t>
  </si>
  <si>
    <t>du 25/02/2010</t>
  </si>
  <si>
    <t>du 16/03/2010</t>
  </si>
  <si>
    <t>du 31/03/2010</t>
  </si>
  <si>
    <t>du 07/04/2010</t>
  </si>
  <si>
    <t>du 13/04/2010</t>
  </si>
  <si>
    <t>du 30/04/2010</t>
  </si>
  <si>
    <t>du 12/05/2010</t>
  </si>
  <si>
    <t>du 01/06/2010</t>
  </si>
  <si>
    <t>du 11/06/2010</t>
  </si>
  <si>
    <t>du 01/07/2010</t>
  </si>
  <si>
    <t>du 07/07/2010</t>
  </si>
  <si>
    <t>du 13/07/2010</t>
  </si>
  <si>
    <t>du 29/07/2010</t>
  </si>
  <si>
    <t>du 13/08/2010</t>
  </si>
  <si>
    <t>du 14/09/2010</t>
  </si>
  <si>
    <t>du 30/09/2010</t>
  </si>
  <si>
    <t>du 06/10/2010</t>
  </si>
  <si>
    <t>du 13/10/2010</t>
  </si>
  <si>
    <t>connue au 01/11/10</t>
  </si>
  <si>
    <t>du 28/10/2010</t>
  </si>
  <si>
    <t>du 10/11/2010</t>
  </si>
  <si>
    <t>du 14/12/2010</t>
  </si>
  <si>
    <t>du 06/01/2011</t>
  </si>
  <si>
    <t>du 13/01/2011</t>
  </si>
  <si>
    <t>du 23/02/2011</t>
  </si>
  <si>
    <t>du 15/03/2011</t>
  </si>
  <si>
    <t>du 07/04/2011</t>
  </si>
  <si>
    <t>du 13/04/2011</t>
  </si>
  <si>
    <t>du 12/05/2011</t>
  </si>
  <si>
    <t>du 15/06/2011</t>
  </si>
  <si>
    <t>du 07/07/2011</t>
  </si>
  <si>
    <t>du 12/07/2011</t>
  </si>
  <si>
    <t>du 12/08/2011</t>
  </si>
  <si>
    <t>du 13/09/2011</t>
  </si>
  <si>
    <t>du 05/10/2011</t>
  </si>
  <si>
    <t>du 12/10/2011</t>
  </si>
  <si>
    <t>connue au 01/11/11</t>
  </si>
  <si>
    <t>du 10/11/2011</t>
  </si>
  <si>
    <t>du 13/12/2011</t>
  </si>
  <si>
    <t>du 09/01/2012</t>
  </si>
  <si>
    <t>du 12/01/2012</t>
  </si>
  <si>
    <t>du 22/02/2012</t>
  </si>
  <si>
    <t>du 13/03/2012</t>
  </si>
  <si>
    <t>du 03/04/2012</t>
  </si>
  <si>
    <t>du 12/04/2012</t>
  </si>
  <si>
    <t>du 15/05/2012</t>
  </si>
  <si>
    <t>du 13/06/2012</t>
  </si>
  <si>
    <t>du 02/07/2012</t>
  </si>
  <si>
    <t>du 12/07/2012</t>
  </si>
  <si>
    <t>du 14/08/2012</t>
  </si>
  <si>
    <t>du 12/09/2012</t>
  </si>
  <si>
    <t>du 05/10/2012</t>
  </si>
  <si>
    <t>du 11/10/2012</t>
  </si>
  <si>
    <t>connue au 01/11/12</t>
  </si>
  <si>
    <t>du 14/11/2012</t>
  </si>
  <si>
    <t>du 12/12/2012</t>
  </si>
  <si>
    <t>du 10/01/2013</t>
  </si>
  <si>
    <t>du 11/01/2013</t>
  </si>
  <si>
    <t>du 20/02/2013</t>
  </si>
  <si>
    <t>du 13/03/2013</t>
  </si>
  <si>
    <t>du 09/04/2013</t>
  </si>
  <si>
    <t>du 11/04/2013</t>
  </si>
  <si>
    <t>du 15/05/2013</t>
  </si>
  <si>
    <t>du 12/06/2013</t>
  </si>
  <si>
    <t>du 09/07/2013</t>
  </si>
  <si>
    <t>du 11/07/2013</t>
  </si>
  <si>
    <t>du 14/08/2013</t>
  </si>
  <si>
    <t>du 12/09/2013</t>
  </si>
  <si>
    <t>du 08/10/2013</t>
  </si>
  <si>
    <t>du 15/10/2013</t>
  </si>
  <si>
    <t>connue au 01/11/13</t>
  </si>
  <si>
    <t>du 14/11/2013</t>
  </si>
  <si>
    <t>du 12/12/2013</t>
  </si>
  <si>
    <t>du 10/01/2014</t>
  </si>
  <si>
    <t>du 14/01/2014</t>
  </si>
  <si>
    <t>du 20/02/2014</t>
  </si>
  <si>
    <t>du 13/03/2014</t>
  </si>
  <si>
    <t>124,03</t>
  </si>
  <si>
    <t>127,13</t>
  </si>
  <si>
    <t>131,20</t>
  </si>
  <si>
    <t>S06</t>
  </si>
  <si>
    <t>S10</t>
  </si>
  <si>
    <t>S11</t>
  </si>
  <si>
    <t>Type contrat</t>
  </si>
  <si>
    <t xml:space="preserve">Type contrat : </t>
  </si>
  <si>
    <t xml:space="preserve">Période de facturation du : </t>
  </si>
  <si>
    <t xml:space="preserve">Contrat d'achat photovoltaïque n° : </t>
  </si>
  <si>
    <t xml:space="preserve">Emise le : </t>
  </si>
  <si>
    <t>du 10/04/2014</t>
  </si>
  <si>
    <t>du 14/05/2014</t>
  </si>
  <si>
    <t>du 12/06/2014</t>
  </si>
  <si>
    <t>du 07/04/2014</t>
  </si>
  <si>
    <t>du 08/07/2014</t>
  </si>
  <si>
    <t>du 10/07/2014</t>
  </si>
  <si>
    <t>du 13/08/2014</t>
  </si>
  <si>
    <t>du 11/09/2014</t>
  </si>
  <si>
    <t>du 07/10/2014</t>
  </si>
  <si>
    <t>du 14/10/2014</t>
  </si>
  <si>
    <t>connue au 01/11/14</t>
  </si>
  <si>
    <t>du 13/11/2014</t>
  </si>
  <si>
    <t>du 11/12/2014</t>
  </si>
  <si>
    <t>du 09/01/2015</t>
  </si>
  <si>
    <t>du 14/01/2015</t>
  </si>
  <si>
    <r>
      <t>N° SIRET (</t>
    </r>
    <r>
      <rPr>
        <sz val="8"/>
        <rFont val="Arial"/>
        <family val="2"/>
      </rPr>
      <t>autre que Particulier)</t>
    </r>
  </si>
  <si>
    <t xml:space="preserve">Montant Total HT : </t>
  </si>
  <si>
    <t xml:space="preserve">Montant Total TTC : </t>
  </si>
  <si>
    <t>Montant OM :</t>
  </si>
  <si>
    <t>TAUX OCTROI DE MER (%)</t>
  </si>
  <si>
    <t>ICHT-rev-T</t>
  </si>
  <si>
    <t>FMOABE00000005M</t>
  </si>
  <si>
    <t>FMOABE00000005Mo</t>
  </si>
  <si>
    <t>ICHT-rev-To</t>
  </si>
  <si>
    <t>Montant TGCA :</t>
  </si>
  <si>
    <t>TAUX TGCA</t>
  </si>
  <si>
    <t>du 19/02/2015</t>
  </si>
  <si>
    <r>
      <t>Taux TGCA</t>
    </r>
    <r>
      <rPr>
        <sz val="7"/>
        <color indexed="30"/>
        <rFont val="Arial"/>
        <family val="2"/>
      </rPr>
      <t xml:space="preserve"> (Saint-Martin uniquement)</t>
    </r>
    <r>
      <rPr>
        <sz val="9"/>
        <rFont val="Arial"/>
        <family val="2"/>
      </rPr>
      <t xml:space="preserve"> : </t>
    </r>
  </si>
  <si>
    <t>du 12/03/2015</t>
  </si>
  <si>
    <t>du 08/04/2015</t>
  </si>
  <si>
    <t>du 15/04/2015</t>
  </si>
  <si>
    <t>du 13/05/2015</t>
  </si>
  <si>
    <t>du 11/06/2015</t>
  </si>
  <si>
    <t>du 08/07/2015</t>
  </si>
  <si>
    <t>du 15/07/2015</t>
  </si>
  <si>
    <t>du 14/10/2015</t>
  </si>
  <si>
    <t>du 07/10/2015</t>
  </si>
  <si>
    <t>du 13/08/2015</t>
  </si>
  <si>
    <t>du 15/09/2015</t>
  </si>
  <si>
    <r>
      <t>Taux OCTROI DE MER</t>
    </r>
    <r>
      <rPr>
        <sz val="7"/>
        <color indexed="30"/>
        <rFont val="Arial"/>
        <family val="2"/>
      </rPr>
      <t xml:space="preserve"> (pour entreprises assujetties)</t>
    </r>
    <r>
      <rPr>
        <sz val="9"/>
        <rFont val="Arial"/>
        <family val="2"/>
      </rPr>
      <t xml:space="preserve"> : </t>
    </r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</si>
  <si>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2015  </t>
    </r>
    <r>
      <rPr>
        <b/>
        <sz val="11"/>
        <rFont val="Times New Roman"/>
        <family val="1"/>
      </rPr>
      <t xml:space="preserve">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001763861</t>
    </r>
  </si>
  <si>
    <r>
      <t xml:space="preserve"> </t>
    </r>
    <r>
      <rPr>
        <b/>
        <sz val="11"/>
        <rFont val="Times New Roman"/>
        <family val="1"/>
      </rPr>
      <t xml:space="preserve">TCH     
</t>
    </r>
    <r>
      <rPr>
        <b/>
        <sz val="11"/>
        <color indexed="10"/>
        <rFont val="Times New Roman"/>
        <family val="1"/>
      </rPr>
      <t>base 1998</t>
    </r>
    <r>
      <rPr>
        <b/>
        <sz val="11"/>
        <rFont val="Times New Roman"/>
        <family val="1"/>
      </rPr>
      <t xml:space="preserve"> 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0867353</t>
    </r>
    <r>
      <rPr>
        <b/>
        <sz val="11"/>
        <rFont val="Times New Roman"/>
        <family val="1"/>
      </rPr>
      <t xml:space="preserve">      </t>
    </r>
  </si>
  <si>
    <r>
      <t>FMOABE00000005M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2010</t>
    </r>
    <r>
      <rPr>
        <b/>
        <sz val="11"/>
        <rFont val="Times New Roman"/>
        <family val="1"/>
      </rPr>
      <t xml:space="preserve">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001652106</t>
    </r>
  </si>
  <si>
    <r>
      <t>FMOABE00000005M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2005</t>
    </r>
    <r>
      <rPr>
        <b/>
        <sz val="11"/>
        <rFont val="Times New Roman"/>
        <family val="1"/>
      </rPr>
      <t xml:space="preserve"> 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001570016</t>
    </r>
  </si>
  <si>
    <r>
      <t xml:space="preserve">PPEI val.définitive            </t>
    </r>
    <r>
      <rPr>
        <b/>
        <sz val="11"/>
        <color indexed="12"/>
        <rFont val="Times New Roman"/>
        <family val="1"/>
      </rPr>
      <t xml:space="preserve"> base 2000 </t>
    </r>
    <r>
      <rPr>
        <b/>
        <sz val="11"/>
        <rFont val="Times New Roman"/>
        <family val="1"/>
      </rPr>
      <t xml:space="preserve">    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P</t>
    </r>
    <r>
      <rPr>
        <sz val="11"/>
        <rFont val="Times New Roman"/>
        <family val="1"/>
      </rPr>
      <t>rix à la</t>
    </r>
    <r>
      <rPr>
        <b/>
        <sz val="11"/>
        <rFont val="Times New Roman"/>
        <family val="1"/>
      </rPr>
      <t xml:space="preserve"> P</t>
    </r>
    <r>
      <rPr>
        <sz val="11"/>
        <rFont val="Times New Roman"/>
        <family val="1"/>
      </rPr>
      <t>roduction de l'</t>
    </r>
    <r>
      <rPr>
        <b/>
        <sz val="11"/>
        <rFont val="Times New Roman"/>
        <family val="1"/>
      </rPr>
      <t>I</t>
    </r>
    <r>
      <rPr>
        <sz val="11"/>
        <rFont val="Times New Roman"/>
        <family val="1"/>
      </rPr>
      <t xml:space="preserve">ndustrie et des </t>
    </r>
    <r>
      <rPr>
        <b/>
        <sz val="11"/>
        <rFont val="Times New Roman"/>
        <family val="1"/>
      </rPr>
      <t>S</t>
    </r>
    <r>
      <rPr>
        <sz val="11"/>
        <rFont val="Times New Roman"/>
        <family val="1"/>
      </rPr>
      <t>ervices</t>
    </r>
    <r>
      <rPr>
        <b/>
        <sz val="11"/>
        <rFont val="Times New Roman"/>
        <family val="1"/>
      </rPr>
      <t xml:space="preserve"> E</t>
    </r>
    <r>
      <rPr>
        <sz val="11"/>
        <rFont val="Times New Roman"/>
        <family val="1"/>
      </rPr>
      <t xml:space="preserve">ntreprises)
</t>
    </r>
    <r>
      <rPr>
        <b/>
        <sz val="9"/>
        <color indexed="14"/>
        <rFont val="Times New Roman"/>
        <family val="1"/>
      </rPr>
      <t>Identifiant 000850418</t>
    </r>
  </si>
  <si>
    <r>
      <t xml:space="preserve">ICHT-rev-T </t>
    </r>
    <r>
      <rPr>
        <b/>
        <sz val="11"/>
        <color indexed="10"/>
        <rFont val="Times New Roman"/>
        <family val="1"/>
      </rPr>
      <t xml:space="preserve">Base décembre 2008  </t>
    </r>
    <r>
      <rPr>
        <b/>
        <sz val="9"/>
        <color indexed="14"/>
        <rFont val="Times New Roman"/>
        <family val="1"/>
      </rPr>
      <t>Identifiant 001565183</t>
    </r>
  </si>
  <si>
    <r>
      <t>ICHTTS1</t>
    </r>
    <r>
      <rPr>
        <b/>
        <sz val="11"/>
        <color indexed="12"/>
        <rFont val="Times New Roman"/>
        <family val="1"/>
      </rPr>
      <t xml:space="preserve"> Base octobre 1997</t>
    </r>
  </si>
  <si>
    <t>connue au 01/11/15</t>
  </si>
  <si>
    <t>du 12/11/2015</t>
  </si>
  <si>
    <t>du 10/12/2015</t>
  </si>
  <si>
    <t>du 11/01/2016</t>
  </si>
  <si>
    <t>du 13/01/2016</t>
  </si>
  <si>
    <t>CHANGEMENT DE BASE DE L'INDICE TCH</t>
  </si>
  <si>
    <t>L'INSEE a procédé à un changement de base de l'indice TCH le 18/02/2016</t>
  </si>
  <si>
    <t>du 18/02/2016</t>
  </si>
  <si>
    <t>du 15/03/2016</t>
  </si>
  <si>
    <t>du 07/04/2016</t>
  </si>
  <si>
    <t>du 13/04/2016</t>
  </si>
  <si>
    <t>du 12/05/2016</t>
  </si>
  <si>
    <t>du 15/06/2016</t>
  </si>
  <si>
    <t>du 08/07/2016</t>
  </si>
  <si>
    <t>du 13/07/2016</t>
  </si>
  <si>
    <t>du 12/10/2016</t>
  </si>
  <si>
    <t>du 07/10/2016</t>
  </si>
  <si>
    <t>du 11/08/2016</t>
  </si>
  <si>
    <t>du 14/09/2016</t>
  </si>
  <si>
    <t>connue au 01/11/16</t>
  </si>
  <si>
    <t>du 15/11/2016</t>
  </si>
  <si>
    <t>2, Avenue Impératrice Eugénie - BP 406</t>
  </si>
  <si>
    <t>20174 Ajaccio Cedex</t>
  </si>
  <si>
    <r>
      <rPr>
        <b/>
        <sz val="9"/>
        <rFont val="Arial"/>
        <family val="2"/>
      </rPr>
      <t xml:space="preserve">EDF Corse - SGSE  </t>
    </r>
    <r>
      <rPr>
        <sz val="9"/>
        <rFont val="Arial"/>
        <family val="2"/>
      </rPr>
      <t xml:space="preserve">                                                                 Pôle Achats d'Energie</t>
    </r>
  </si>
  <si>
    <t>04.95.29.72.09</t>
  </si>
  <si>
    <t>n° EDL :</t>
  </si>
  <si>
    <t>du 14/12/2016</t>
  </si>
  <si>
    <t>du 09/01/2017</t>
  </si>
  <si>
    <t>du 12/01/2017</t>
  </si>
  <si>
    <t>du 21/02/2017</t>
  </si>
  <si>
    <t>du 15/03/2017</t>
  </si>
  <si>
    <t>du 07/04/2017</t>
  </si>
  <si>
    <t>du 13/04/2017</t>
  </si>
  <si>
    <t>Signature :</t>
  </si>
  <si>
    <t>du 16/05/2017</t>
  </si>
  <si>
    <t>du 15/06/2017</t>
  </si>
  <si>
    <t>74 Boulevard Nelson Mandela - BP 66002</t>
  </si>
  <si>
    <t>97306 Cayenne Cedex</t>
  </si>
  <si>
    <t>14 rue Sainte Anne - CS11005</t>
  </si>
  <si>
    <t>97744 Saint Denis Cedex 9</t>
  </si>
  <si>
    <t>02 62 40 70 80</t>
  </si>
  <si>
    <t>sei-reunion-producteur@edf.fr</t>
  </si>
  <si>
    <t>Pointe des Carrières - B.P. 573</t>
  </si>
  <si>
    <t>97242 FORT-DE-FRANCE CEDEX</t>
  </si>
  <si>
    <t xml:space="preserve">05 96 59 28 48 </t>
  </si>
  <si>
    <t>sei-martinique-photovoltaique@edf.fr</t>
  </si>
  <si>
    <t>97153 POINTE A PITRE CEDEX</t>
  </si>
  <si>
    <t>sei-guadeloupe-sse-enr@edf.fr</t>
  </si>
  <si>
    <t>05 94 39 64 19</t>
  </si>
  <si>
    <t>du 07/07/2017</t>
  </si>
  <si>
    <t>du 13/07/2017</t>
  </si>
  <si>
    <t>du 11/08/2017</t>
  </si>
  <si>
    <t>du 14/09/2017</t>
  </si>
  <si>
    <t>du 06/10/2017</t>
  </si>
  <si>
    <t>du 12/10/2017</t>
  </si>
  <si>
    <t>du 15/11/2017</t>
  </si>
  <si>
    <t>du 14/12/2017</t>
  </si>
  <si>
    <t>du 10/01/2018</t>
  </si>
  <si>
    <t>du 12/01/2018</t>
  </si>
  <si>
    <t>du 22/02/2018</t>
  </si>
  <si>
    <t>du 15/03/2018</t>
  </si>
  <si>
    <t>du 12/04/2018</t>
  </si>
  <si>
    <t>du 15/05/2018</t>
  </si>
  <si>
    <t>du 14/06/2018</t>
  </si>
  <si>
    <t>du 12/07/2018</t>
  </si>
  <si>
    <t>du 10/04/2018</t>
  </si>
  <si>
    <t>du 10/07/2018</t>
  </si>
  <si>
    <t>du 25/07/2018</t>
  </si>
  <si>
    <t>du 10/07/2019</t>
  </si>
  <si>
    <t>du 14/08/2018</t>
  </si>
  <si>
    <t>S17</t>
  </si>
  <si>
    <t>du 13/09/2018</t>
  </si>
  <si>
    <t>connue au 01/10/18</t>
  </si>
  <si>
    <t>du 10/10/2018</t>
  </si>
  <si>
    <t>du 11/10/2018</t>
  </si>
  <si>
    <t>connue au 01/11/18</t>
  </si>
  <si>
    <t>du 14/11/2018</t>
  </si>
  <si>
    <t>du 13/12/2018</t>
  </si>
  <si>
    <t>connue au 01/01/19</t>
  </si>
  <si>
    <t>du 15/01/2019</t>
  </si>
  <si>
    <t>du 21/02/2019</t>
  </si>
  <si>
    <t>du 14/03/2019</t>
  </si>
  <si>
    <t>du 11/04/2019</t>
  </si>
  <si>
    <t>du 15/05/2019</t>
  </si>
  <si>
    <t>du 14/06/2019</t>
  </si>
  <si>
    <t>du 10/01/2019</t>
  </si>
  <si>
    <t>du 10/04/2019</t>
  </si>
  <si>
    <t>du 11/07/2019</t>
  </si>
  <si>
    <t>du 14/08/2019</t>
  </si>
  <si>
    <t>du 12/09/2019</t>
  </si>
  <si>
    <t>du 10/10/2019</t>
  </si>
  <si>
    <t>connue au 01/10/19</t>
  </si>
  <si>
    <t>du 15/10/2019</t>
  </si>
  <si>
    <r>
      <t xml:space="preserve">Plafond annuel de l'énergie livrée </t>
    </r>
    <r>
      <rPr>
        <b/>
        <sz val="8"/>
        <color theme="4"/>
        <rFont val="Arial"/>
        <family val="2"/>
      </rPr>
      <t>(en kWh)</t>
    </r>
    <r>
      <rPr>
        <b/>
        <sz val="8"/>
        <rFont val="Arial"/>
        <family val="2"/>
      </rPr>
      <t xml:space="preserve"> : </t>
    </r>
  </si>
  <si>
    <r>
      <t xml:space="preserve">Puissance-crête du générateur </t>
    </r>
    <r>
      <rPr>
        <b/>
        <sz val="8"/>
        <color theme="4"/>
        <rFont val="Arial"/>
        <family val="2"/>
      </rPr>
      <t>(en kWc)</t>
    </r>
    <r>
      <rPr>
        <b/>
        <sz val="8"/>
        <rFont val="Arial"/>
        <family val="2"/>
      </rPr>
      <t xml:space="preserve"> : </t>
    </r>
  </si>
  <si>
    <r>
      <t xml:space="preserve">Date d'effet du contrat d'achat </t>
    </r>
    <r>
      <rPr>
        <b/>
        <sz val="8"/>
        <color theme="4"/>
        <rFont val="Arial"/>
        <family val="2"/>
      </rPr>
      <t>(jj/mm/aaaa)</t>
    </r>
    <r>
      <rPr>
        <b/>
        <sz val="8"/>
        <rFont val="Arial"/>
        <family val="2"/>
      </rPr>
      <t xml:space="preserve"> : </t>
    </r>
  </si>
  <si>
    <r>
      <t xml:space="preserve">Tarif jusqu'au plafond </t>
    </r>
    <r>
      <rPr>
        <sz val="8"/>
        <color theme="4"/>
        <rFont val="Arial"/>
        <family val="2"/>
      </rPr>
      <t xml:space="preserve">(en c€/kWh) : </t>
    </r>
  </si>
  <si>
    <r>
      <t xml:space="preserve">Tarif au-delà du plafond </t>
    </r>
    <r>
      <rPr>
        <sz val="8"/>
        <color theme="4"/>
        <rFont val="Arial"/>
        <family val="2"/>
      </rPr>
      <t>(en c€/kWh) :</t>
    </r>
    <r>
      <rPr>
        <sz val="8"/>
        <rFont val="Arial"/>
        <family val="2"/>
      </rPr>
      <t xml:space="preserve"> </t>
    </r>
  </si>
  <si>
    <t>(**) : le tarif indiqué correspond à la valeur du tarif indexé du coefficient L, en c€/kWh.</t>
  </si>
  <si>
    <t>Seulement pour les contrats facturés semestriellement et dont cette facture correspond à celle du 2nd semestre, production livrée en kWh au 1er semestre</t>
  </si>
  <si>
    <t>du 14/11/2019</t>
  </si>
  <si>
    <t>du 12/12/2019</t>
  </si>
  <si>
    <t>connue au 01/01/20</t>
  </si>
  <si>
    <t>du 10/01/2020</t>
  </si>
  <si>
    <t>du 15/01/2020</t>
  </si>
  <si>
    <t>du 20/02/2020</t>
  </si>
  <si>
    <t>du 20/02/2021</t>
  </si>
  <si>
    <t>du 20/02/2022</t>
  </si>
  <si>
    <t>du 13/03/2020</t>
  </si>
  <si>
    <r>
      <rPr>
        <b/>
        <sz val="10"/>
        <rFont val="Arial"/>
        <family val="2"/>
      </rPr>
      <t>Commentaire:</t>
    </r>
    <r>
      <rPr>
        <sz val="10"/>
        <rFont val="Arial"/>
        <family val="2"/>
      </rPr>
      <t xml:space="preserve"> Le 31 juillet, deux valeurs définitives de l'indice FM0ABE0000 ont été publiés (le même jour): celle de mars et celle d'avril. Comme nous prenons toujours la "dernière valeur définitive", il s'agit de celle d'avril 2013.</t>
    </r>
  </si>
  <si>
    <r>
      <rPr>
        <b/>
        <sz val="10"/>
        <rFont val="Arial"/>
        <family val="2"/>
      </rPr>
      <t>Commentaire</t>
    </r>
    <r>
      <rPr>
        <sz val="10"/>
        <rFont val="Arial"/>
        <family val="2"/>
      </rPr>
      <t>: le 4 septembre, une publication de l'indice FM0ABE était attendu. Une valeur provisoire  a été publiée mais la dernière valeur définitve était toujours celle d'avril 2013.</t>
    </r>
  </si>
  <si>
    <t>du 10/04/2020</t>
  </si>
  <si>
    <t>du 15/04/2020</t>
  </si>
  <si>
    <t>du 15/05/2020</t>
  </si>
  <si>
    <t>du 12/06/2020</t>
  </si>
  <si>
    <t>du 10/07/2020</t>
  </si>
  <si>
    <t>du 16/07/2020</t>
  </si>
  <si>
    <t>du 14/08/2020</t>
  </si>
  <si>
    <t>du 15/09/2020</t>
  </si>
  <si>
    <t>connue au 01/10/20</t>
  </si>
  <si>
    <t>du 09/10/2020</t>
  </si>
  <si>
    <t>du 15/10/2020</t>
  </si>
  <si>
    <t>connue au 01/11/20</t>
  </si>
  <si>
    <t>112,3</t>
  </si>
  <si>
    <t>113,4</t>
  </si>
  <si>
    <t>116,5</t>
  </si>
  <si>
    <t>117,28</t>
  </si>
  <si>
    <t>122,35</t>
  </si>
  <si>
    <t>124,15</t>
  </si>
  <si>
    <t>124,23</t>
  </si>
  <si>
    <t>109,3</t>
  </si>
  <si>
    <t>109,7</t>
  </si>
  <si>
    <t>110,1</t>
  </si>
  <si>
    <t>110,4</t>
  </si>
  <si>
    <t>111,0</t>
  </si>
  <si>
    <t>111,9</t>
  </si>
  <si>
    <t>111,7</t>
  </si>
  <si>
    <t>113,0</t>
  </si>
  <si>
    <t>112,8</t>
  </si>
  <si>
    <t>113,2</t>
  </si>
  <si>
    <t>112,6</t>
  </si>
  <si>
    <t>114,0</t>
  </si>
  <si>
    <t>114,7</t>
  </si>
  <si>
    <t>115,4</t>
  </si>
  <si>
    <t>115,0</t>
  </si>
  <si>
    <t>116,6</t>
  </si>
  <si>
    <t>117,3</t>
  </si>
  <si>
    <t>117,7</t>
  </si>
  <si>
    <t>116,2</t>
  </si>
  <si>
    <t>116,8</t>
  </si>
  <si>
    <t>117,17</t>
  </si>
  <si>
    <t>117,94</t>
  </si>
  <si>
    <t>118,38</t>
  </si>
  <si>
    <t>118,33</t>
  </si>
  <si>
    <t>119,42</t>
  </si>
  <si>
    <t>119,61</t>
  </si>
  <si>
    <t>118,22</t>
  </si>
  <si>
    <t/>
  </si>
  <si>
    <t>117,24</t>
  </si>
  <si>
    <t>117,82</t>
  </si>
  <si>
    <t>117,86</t>
  </si>
  <si>
    <t xml:space="preserve">118,3 </t>
  </si>
  <si>
    <t>118,72</t>
  </si>
  <si>
    <t>119,69</t>
  </si>
  <si>
    <t>120,25</t>
  </si>
  <si>
    <t>120,28</t>
  </si>
  <si>
    <t>121,22</t>
  </si>
  <si>
    <t>120,82</t>
  </si>
  <si>
    <t>121,11</t>
  </si>
  <si>
    <t>123,12</t>
  </si>
  <si>
    <t>123,25</t>
  </si>
  <si>
    <t>123,34</t>
  </si>
  <si>
    <t>124,63</t>
  </si>
  <si>
    <t>125,29</t>
  </si>
  <si>
    <t>126,33</t>
  </si>
  <si>
    <t>127,55</t>
  </si>
  <si>
    <t>128,35</t>
  </si>
  <si>
    <t>127,36</t>
  </si>
  <si>
    <t>126,90</t>
  </si>
  <si>
    <t>125,85</t>
  </si>
  <si>
    <t>122,83</t>
  </si>
  <si>
    <t>122,32</t>
  </si>
  <si>
    <t>ICHTT</t>
  </si>
  <si>
    <t xml:space="preserve">122,6 </t>
  </si>
  <si>
    <t>123,42</t>
  </si>
  <si>
    <t>123,78</t>
  </si>
  <si>
    <t>124,87</t>
  </si>
  <si>
    <t>124,81</t>
  </si>
  <si>
    <t>125,17</t>
  </si>
  <si>
    <t>124,10</t>
  </si>
  <si>
    <t>124,57</t>
  </si>
  <si>
    <t>125,65</t>
  </si>
  <si>
    <t>125,72</t>
  </si>
  <si>
    <t>126,70</t>
  </si>
  <si>
    <t>126,91</t>
  </si>
  <si>
    <t>127,01</t>
  </si>
  <si>
    <t>126,87</t>
  </si>
  <si>
    <t>127,64</t>
  </si>
  <si>
    <t>127,24</t>
  </si>
  <si>
    <t>127,20</t>
  </si>
  <si>
    <t>128,13</t>
  </si>
  <si>
    <t>129,32</t>
  </si>
  <si>
    <t>130,31</t>
  </si>
  <si>
    <t>130,97</t>
  </si>
  <si>
    <t>131,55</t>
  </si>
  <si>
    <t xml:space="preserve">130,9 </t>
  </si>
  <si>
    <t>130,86</t>
  </si>
  <si>
    <t>131,24</t>
  </si>
  <si>
    <t>131,14</t>
  </si>
  <si>
    <t>131,26</t>
  </si>
  <si>
    <t>131,69</t>
  </si>
  <si>
    <t>132,50</t>
  </si>
  <si>
    <t>132,62</t>
  </si>
  <si>
    <t>L'INSEE a procédé à un changement de base de l'indice FM0ABE0000 le 29/03/2013. PRODEC et e CLiDE-PV ne sont pas à jour pour cet indice à compter du 29/03/2013.</t>
  </si>
  <si>
    <t>du 29/11/2013</t>
  </si>
  <si>
    <t>du 31/08/2018</t>
  </si>
  <si>
    <t>du 13/11/2020</t>
  </si>
  <si>
    <t>du 15/12/2020</t>
  </si>
  <si>
    <t>du 09/10/2021</t>
  </si>
  <si>
    <t>du 08/01/2021</t>
  </si>
  <si>
    <t>du 15/01/2021</t>
  </si>
  <si>
    <t>19 fev 2021</t>
  </si>
  <si>
    <t>du 19/02/2021</t>
  </si>
  <si>
    <t>du 16/03/2021</t>
  </si>
  <si>
    <t>du 15/04/2021</t>
  </si>
  <si>
    <t>du 09/04/2021</t>
  </si>
  <si>
    <t>du 12/05/2021</t>
  </si>
  <si>
    <t>du 15/06/2021</t>
  </si>
  <si>
    <t>du 09/07/2021</t>
  </si>
  <si>
    <t>du 13/07/2021</t>
  </si>
  <si>
    <t>du 13/08/2021</t>
  </si>
  <si>
    <t>du 15/09/2021</t>
  </si>
  <si>
    <t>du 08/10/2021</t>
  </si>
  <si>
    <t>du 15/10/2021</t>
  </si>
  <si>
    <t>du 16/11/2021</t>
  </si>
  <si>
    <t>du 15/12/2021</t>
  </si>
  <si>
    <t>du 14/01/2022</t>
  </si>
  <si>
    <t>du 07/01/2022</t>
  </si>
  <si>
    <t>du 18/02/2022</t>
  </si>
  <si>
    <t>du 15/03/2022</t>
  </si>
  <si>
    <t>du 08/04/2022</t>
  </si>
  <si>
    <t>du 15/04/2022</t>
  </si>
  <si>
    <t>du 13/05/2022</t>
  </si>
  <si>
    <t>du 15/06/2022</t>
  </si>
  <si>
    <t>du 08/07/2022</t>
  </si>
  <si>
    <t>du 13/07/2022</t>
  </si>
  <si>
    <t>du 12/08/2022</t>
  </si>
  <si>
    <t>du 15/09/2022</t>
  </si>
  <si>
    <t>du 07/10/2022</t>
  </si>
  <si>
    <t>du 14/10/2022</t>
  </si>
  <si>
    <t>du 15/11/2022</t>
  </si>
  <si>
    <t>du 15/12/2022</t>
  </si>
  <si>
    <t>du 06/01/2023</t>
  </si>
  <si>
    <t>du 13/01/2023</t>
  </si>
  <si>
    <t>du 17/02/2023</t>
  </si>
  <si>
    <t>du 15/03/2023</t>
  </si>
  <si>
    <t>du 07/04/2023</t>
  </si>
  <si>
    <t>du 14/04/2023</t>
  </si>
  <si>
    <t>du 12/05/2023</t>
  </si>
  <si>
    <t>du 15/06/2023</t>
  </si>
  <si>
    <t>du 07/07/2023</t>
  </si>
  <si>
    <t>du 13/07/2023</t>
  </si>
  <si>
    <t>du 11/08/2023</t>
  </si>
  <si>
    <t>du 15/09/2023</t>
  </si>
  <si>
    <t>du 06/10/2023</t>
  </si>
  <si>
    <t>du 13/10/2023</t>
  </si>
  <si>
    <t>du 15/11/2023</t>
  </si>
  <si>
    <t>du 15/12/2023</t>
  </si>
  <si>
    <t>du 12/01/2024</t>
  </si>
  <si>
    <t>du 16/02/2024</t>
  </si>
  <si>
    <t>du 15/03/2024</t>
  </si>
  <si>
    <t>du 19/03/2023</t>
  </si>
  <si>
    <t>du 12/04/2024</t>
  </si>
  <si>
    <t>du 15/05/2024</t>
  </si>
  <si>
    <t>du 14/06/2024</t>
  </si>
  <si>
    <t>du 24/06/2024</t>
  </si>
  <si>
    <t>du 12/07/2024</t>
  </si>
  <si>
    <t>du 14/08/2024</t>
  </si>
  <si>
    <t>Mode de production</t>
  </si>
  <si>
    <t>S24</t>
  </si>
  <si>
    <t xml:space="preserve">Surplus </t>
  </si>
  <si>
    <t>Totalité</t>
  </si>
  <si>
    <t>La partie ci-dessous ne s'applique pas lorsqu'on est en surplus</t>
  </si>
  <si>
    <r>
      <t xml:space="preserve">EDF Archipel Guadeloupe                                                                    </t>
    </r>
    <r>
      <rPr>
        <sz val="9"/>
        <rFont val="Arial"/>
        <family val="2"/>
      </rPr>
      <t>Pôle Achats d'Energie</t>
    </r>
  </si>
  <si>
    <r>
      <t xml:space="preserve">EDF Réunion                                                                 </t>
    </r>
    <r>
      <rPr>
        <sz val="9"/>
        <rFont val="Arial"/>
        <family val="2"/>
      </rPr>
      <t xml:space="preserve">    Service Système</t>
    </r>
  </si>
  <si>
    <r>
      <t xml:space="preserve">EDF MARTINIQUE                                                            </t>
    </r>
    <r>
      <rPr>
        <sz val="9"/>
        <rFont val="Arial"/>
        <family val="2"/>
      </rPr>
      <t xml:space="preserve">      Service Système Electrique</t>
    </r>
  </si>
  <si>
    <r>
      <t xml:space="preserve">EDF Guyane                                                                       </t>
    </r>
    <r>
      <rPr>
        <sz val="9"/>
        <rFont val="Arial"/>
        <family val="2"/>
      </rPr>
      <t xml:space="preserve">     Pôle Achats d'Energie</t>
    </r>
  </si>
  <si>
    <t>du 13/09/2024</t>
  </si>
  <si>
    <t>du 15/10/2024</t>
  </si>
  <si>
    <t xml:space="preserve">CALCUL S01 - S10 - S11 - S17 - S24 </t>
  </si>
  <si>
    <t>du 15/11/2024</t>
  </si>
  <si>
    <t>du 13/12/2024</t>
  </si>
  <si>
    <t>du 15/01/2025</t>
  </si>
  <si>
    <t>du 18/02/2025</t>
  </si>
  <si>
    <t>du 14/03/2025</t>
  </si>
  <si>
    <t>du 19/03/2025</t>
  </si>
  <si>
    <t>du 15/04/2025</t>
  </si>
  <si>
    <t>du 15/05/2025</t>
  </si>
  <si>
    <t>du 16/06/2025</t>
  </si>
  <si>
    <t>du 13/06/2025</t>
  </si>
  <si>
    <t>Déduction de l'énergie consommée dans une opération d'autoconsommation collective</t>
  </si>
  <si>
    <t>du 11/07/2025</t>
  </si>
  <si>
    <t>du 14/08/2025</t>
  </si>
  <si>
    <t>du 12/09/2025</t>
  </si>
  <si>
    <t>du 16/09/2025</t>
  </si>
  <si>
    <t>du 15/10/2025</t>
  </si>
  <si>
    <t>du 14/11/2025</t>
  </si>
  <si>
    <t>Seulement pour le S24, prime à l'investissement</t>
  </si>
  <si>
    <r>
      <t>FM0ABE00000005M</t>
    </r>
    <r>
      <rPr>
        <b/>
        <sz val="9"/>
        <rFont val="Arial"/>
        <family val="2"/>
      </rPr>
      <t xml:space="preserve">  val.définitive
</t>
    </r>
    <r>
      <rPr>
        <b/>
        <sz val="11"/>
        <color rgb="FFFF0000"/>
        <rFont val="Times New Roman"/>
        <family val="1"/>
      </rPr>
      <t xml:space="preserve">base 2021
</t>
    </r>
    <r>
      <rPr>
        <b/>
        <sz val="9"/>
        <color rgb="FFFF0000"/>
        <rFont val="Times New Roman"/>
        <family val="1"/>
      </rPr>
      <t xml:space="preserve">coef 1,1153
</t>
    </r>
    <r>
      <rPr>
        <sz val="9"/>
        <rFont val="Times New Roman"/>
        <family val="1"/>
      </rPr>
      <t xml:space="preserve">(Prix à la Production de l'Industrie et des Services Entreprises)
</t>
    </r>
    <r>
      <rPr>
        <b/>
        <sz val="9"/>
        <color rgb="FFFF00FF"/>
        <rFont val="Times New Roman"/>
        <family val="1"/>
      </rPr>
      <t>Identifiant 010764313</t>
    </r>
  </si>
  <si>
    <r>
      <t>FMOABE00000005M</t>
    </r>
    <r>
      <rPr>
        <b/>
        <sz val="11"/>
        <rFont val="Times New Roman"/>
        <family val="1"/>
      </rPr>
      <t xml:space="preserve">  val.définitive
</t>
    </r>
    <r>
      <rPr>
        <b/>
        <sz val="11"/>
        <color indexed="10"/>
        <rFont val="Times New Roman"/>
        <family val="1"/>
      </rPr>
      <t xml:space="preserve">base 2015
</t>
    </r>
    <r>
      <rPr>
        <b/>
        <sz val="11"/>
        <rFont val="Times New Roman"/>
        <family val="1"/>
      </rPr>
      <t xml:space="preserve">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
 </t>
    </r>
    <r>
      <rPr>
        <b/>
        <sz val="9"/>
        <color indexed="14"/>
        <rFont val="Times New Roman"/>
        <family val="1"/>
      </rPr>
      <t>Identifiant 010534796</t>
    </r>
  </si>
  <si>
    <r>
      <t>FMOABE00000005M</t>
    </r>
    <r>
      <rPr>
        <b/>
        <sz val="11"/>
        <rFont val="Times New Roman"/>
        <family val="1"/>
      </rPr>
      <t xml:space="preserve">  val.définitive
</t>
    </r>
    <r>
      <rPr>
        <b/>
        <sz val="11"/>
        <color indexed="10"/>
        <rFont val="Times New Roman"/>
        <family val="1"/>
      </rPr>
      <t xml:space="preserve">base 2010
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
</t>
    </r>
    <r>
      <rPr>
        <b/>
        <sz val="9"/>
        <color indexed="14"/>
        <rFont val="Times New Roman"/>
        <family val="1"/>
      </rPr>
      <t>Identifiant 001652106</t>
    </r>
  </si>
  <si>
    <r>
      <t>FMOABE00000005M</t>
    </r>
    <r>
      <rPr>
        <b/>
        <sz val="11"/>
        <rFont val="Times New Roman"/>
        <family val="1"/>
      </rPr>
      <t xml:space="preserve">  val.définitive
</t>
    </r>
    <r>
      <rPr>
        <b/>
        <sz val="11"/>
        <color indexed="10"/>
        <rFont val="Times New Roman"/>
        <family val="1"/>
      </rPr>
      <t xml:space="preserve">base 2005
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
</t>
    </r>
    <r>
      <rPr>
        <b/>
        <sz val="9"/>
        <color indexed="14"/>
        <rFont val="Times New Roman"/>
        <family val="1"/>
      </rPr>
      <t>Identifiant 001570016</t>
    </r>
  </si>
  <si>
    <r>
      <t xml:space="preserve">PPEI val.définitive            </t>
    </r>
    <r>
      <rPr>
        <b/>
        <sz val="11"/>
        <color indexed="12"/>
        <rFont val="Times New Roman"/>
        <family val="1"/>
      </rPr>
      <t xml:space="preserve"> base 2000
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P</t>
    </r>
    <r>
      <rPr>
        <sz val="11"/>
        <rFont val="Times New Roman"/>
        <family val="1"/>
      </rPr>
      <t>rix à la</t>
    </r>
    <r>
      <rPr>
        <b/>
        <sz val="11"/>
        <rFont val="Times New Roman"/>
        <family val="1"/>
      </rPr>
      <t xml:space="preserve"> P</t>
    </r>
    <r>
      <rPr>
        <sz val="11"/>
        <rFont val="Times New Roman"/>
        <family val="1"/>
      </rPr>
      <t>roduction de l'</t>
    </r>
    <r>
      <rPr>
        <b/>
        <sz val="11"/>
        <rFont val="Times New Roman"/>
        <family val="1"/>
      </rPr>
      <t>I</t>
    </r>
    <r>
      <rPr>
        <sz val="11"/>
        <rFont val="Times New Roman"/>
        <family val="1"/>
      </rPr>
      <t xml:space="preserve">ndustrie et des </t>
    </r>
    <r>
      <rPr>
        <b/>
        <sz val="11"/>
        <rFont val="Times New Roman"/>
        <family val="1"/>
      </rPr>
      <t>S</t>
    </r>
    <r>
      <rPr>
        <sz val="11"/>
        <rFont val="Times New Roman"/>
        <family val="1"/>
      </rPr>
      <t>ervices</t>
    </r>
    <r>
      <rPr>
        <b/>
        <sz val="11"/>
        <rFont val="Times New Roman"/>
        <family val="1"/>
      </rPr>
      <t xml:space="preserve"> E</t>
    </r>
    <r>
      <rPr>
        <sz val="11"/>
        <rFont val="Times New Roman"/>
        <family val="1"/>
      </rPr>
      <t xml:space="preserve">ntreprises)
</t>
    </r>
    <r>
      <rPr>
        <b/>
        <sz val="9"/>
        <color indexed="14"/>
        <rFont val="Times New Roman"/>
        <family val="1"/>
      </rPr>
      <t>Identifiant 000850418</t>
    </r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</si>
  <si>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2015
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
</t>
    </r>
    <r>
      <rPr>
        <b/>
        <sz val="9"/>
        <color indexed="14"/>
        <rFont val="Times New Roman"/>
        <family val="1"/>
      </rPr>
      <t>Identifiant 001763861</t>
    </r>
  </si>
  <si>
    <r>
      <t>FMOABE00000005M</t>
    </r>
    <r>
      <rPr>
        <b/>
        <sz val="11"/>
        <rFont val="Times New Roman"/>
        <family val="1"/>
      </rPr>
      <t xml:space="preserve">  val.définitive
</t>
    </r>
    <r>
      <rPr>
        <b/>
        <sz val="11"/>
        <color indexed="10"/>
        <rFont val="Times New Roman"/>
        <family val="1"/>
      </rPr>
      <t xml:space="preserve">base 2021 coef 1,1153
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010764313</t>
    </r>
  </si>
  <si>
    <r>
      <t>FMOABE00000005M</t>
    </r>
    <r>
      <rPr>
        <b/>
        <sz val="11"/>
        <rFont val="Times New Roman"/>
        <family val="1"/>
      </rPr>
      <t xml:space="preserve">  val.définitive
 </t>
    </r>
    <r>
      <rPr>
        <b/>
        <sz val="11"/>
        <color indexed="10"/>
        <rFont val="Times New Roman"/>
        <family val="1"/>
      </rPr>
      <t xml:space="preserve">base 2015
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010534796</t>
    </r>
  </si>
  <si>
    <r>
      <t>FM0ABE00000005M</t>
    </r>
    <r>
      <rPr>
        <b/>
        <sz val="9"/>
        <rFont val="Arial"/>
        <family val="2"/>
      </rPr>
      <t xml:space="preserve">  val.définitive
</t>
    </r>
    <r>
      <rPr>
        <b/>
        <sz val="11"/>
        <color rgb="FFFF0000"/>
        <rFont val="Times New Roman"/>
        <family val="1"/>
      </rPr>
      <t xml:space="preserve">base 2021
coef 1,1161
</t>
    </r>
    <r>
      <rPr>
        <sz val="9"/>
        <rFont val="Times New Roman"/>
        <family val="1"/>
      </rPr>
      <t xml:space="preserve">(Prix à la Production de l'Industrie et des Services Entreprises) </t>
    </r>
    <r>
      <rPr>
        <b/>
        <sz val="9"/>
        <color rgb="FFFF00FF"/>
        <rFont val="Times New Roman"/>
        <family val="1"/>
      </rPr>
      <t>Identifiant 010764313</t>
    </r>
  </si>
  <si>
    <t>Cas 1 : Facturation d'un contrat S10, S11, S17 ou S24</t>
  </si>
  <si>
    <t>Cas 2 : Facturation d'un contrat S06</t>
  </si>
  <si>
    <t xml:space="preserve">Date de début de période de facturation : </t>
  </si>
  <si>
    <t xml:space="preserve">Date d'effet du contrat : </t>
  </si>
  <si>
    <t>Légende</t>
  </si>
  <si>
    <t>A compléter par le producteur</t>
  </si>
  <si>
    <t>Cellules cachées : calcul date anniversaire la plus proche de la date de début de la période de facturation</t>
  </si>
  <si>
    <r>
      <t xml:space="preserve">En raison du changement du coefficient de raccordement de l'indice FM0A publié par l'INSEE le 10/02/2025, </t>
    </r>
    <r>
      <rPr>
        <b/>
        <sz val="11"/>
        <color rgb="FFC00000"/>
        <rFont val="Calibri"/>
        <family val="2"/>
        <scheme val="minor"/>
      </rPr>
      <t>deux séries d'indices raccordés coexistent pendant 1 an.</t>
    </r>
  </si>
  <si>
    <r>
      <rPr>
        <b/>
        <sz val="11"/>
        <color rgb="FFC00000"/>
        <rFont val="Calibri"/>
        <family val="2"/>
        <scheme val="minor"/>
      </rPr>
      <t xml:space="preserve">Quel onglet utiliser pour éditer sa facture ?
</t>
    </r>
    <r>
      <rPr>
        <b/>
        <sz val="11"/>
        <color theme="1"/>
        <rFont val="Calibri"/>
        <family val="2"/>
        <scheme val="minor"/>
      </rPr>
      <t>Compléter les éléments ci-dessous pour utiliser le bon modèle de facture :</t>
    </r>
  </si>
  <si>
    <t>sei-guyane-factures-producteurs@edf.fr</t>
  </si>
  <si>
    <t xml:space="preserve">Lire ici l'onglet à utiliser : </t>
  </si>
  <si>
    <t>Ne pas modifier ces cellules</t>
  </si>
  <si>
    <t>du 12/12/2025</t>
  </si>
  <si>
    <t>du 17/12/2025</t>
  </si>
  <si>
    <t>du 15/01/2026</t>
  </si>
  <si>
    <t>L'INSEE a procédé à un changement de base de l'indice FMOABE0000 le 28/02/2018</t>
  </si>
  <si>
    <t>connue au 01/11/17</t>
  </si>
  <si>
    <t>connue au 01/01/18</t>
  </si>
  <si>
    <t>CHANGEMENT DE BASE DE L'INDICE FMOABE0000</t>
  </si>
  <si>
    <t>connue au 01/11/19</t>
  </si>
  <si>
    <t>connue au 01/01/21</t>
  </si>
  <si>
    <t>connue au 01/10/21</t>
  </si>
  <si>
    <t>connue au 01/11/21</t>
  </si>
  <si>
    <t>connue au 01/01/22</t>
  </si>
  <si>
    <t>connue au 01/10/22</t>
  </si>
  <si>
    <t>connue au 01/11/22</t>
  </si>
  <si>
    <t>connue au 01/01/23</t>
  </si>
  <si>
    <t>connue au 01/11/24</t>
  </si>
  <si>
    <t>connue au 01/11/25</t>
  </si>
  <si>
    <t>L'INSEE a procédé à un changement de coefficient de raccordement de l'indice FMOABE0000 de la base 2015 vers la base 2021 : coef 1,1161 à coef 1,1153 - Le 31/01/2025</t>
  </si>
  <si>
    <t>L'INSEE a procédé à un changement de base de l'indice FMOABE0000 - Le 29/02/2024</t>
  </si>
  <si>
    <t>du 17/03/2026</t>
  </si>
  <si>
    <t>du 16/06/2026</t>
  </si>
  <si>
    <t>L'INSEE a procédé à un changement de base de l'indice TCH le 18/02/2026</t>
  </si>
  <si>
    <t>du 18/02/2026</t>
  </si>
  <si>
    <t>du 13/03/2026</t>
  </si>
  <si>
    <t>du 15/04/2026</t>
  </si>
  <si>
    <t>du 13/05/2026</t>
  </si>
  <si>
    <t>du 12/06/2026</t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</si>
  <si>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2025  </t>
    </r>
    <r>
      <rPr>
        <b/>
        <sz val="11"/>
        <rFont val="Times New Roman"/>
        <family val="1"/>
      </rPr>
      <t xml:space="preserve">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011818204</t>
    </r>
  </si>
  <si>
    <t>du 10/07/2026</t>
  </si>
  <si>
    <t>du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</si>
</sst>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* #,##0.00\ _€_-;\-* #,##0.00\ _€_-;_-* &quot;-&quot;??\ _€_-;_-@_-"/>
    <numFmt numFmtId="165" formatCode="d\ mmmm\ yyyy"/>
    <numFmt numFmtId="166" formatCode="###,###,###"/>
    <numFmt numFmtId="167" formatCode="###,###&quot; kWh&quot;"/>
    <numFmt numFmtId="168" formatCode="###,###&quot;kWh&quot;"/>
    <numFmt numFmtId="169" formatCode="###,###&quot; h&quot;"/>
    <numFmt numFmtId="170" formatCode="###.###&quot; c€/kWh&quot;"/>
    <numFmt numFmtId="171" formatCode="0.00000"/>
    <numFmt numFmtId="172" formatCode="###.###&quot;c€/kWh&quot;"/>
    <numFmt numFmtId="173" formatCode="_-* #,##0.00\ [$€-1]_-;\-* #,##0.00\ [$€-1]_-;_-* &quot;-&quot;??\ [$€-1]_-;_-@_-"/>
    <numFmt numFmtId="174" formatCode="0.0000000000"/>
    <numFmt numFmtId="175" formatCode="0.0"/>
    <numFmt numFmtId="176" formatCode="d\-mmm\-yyyy"/>
    <numFmt numFmtId="177" formatCode="d\-mmm\-yy"/>
    <numFmt numFmtId="178" formatCode="#,##0.0"/>
    <numFmt numFmtId="179" formatCode="dd/mm/yy;@"/>
    <numFmt numFmtId="180" formatCode="_-* #,##0.00000\ _€_-;\-* #,##0.00000\ _€_-;_-* &quot;-&quot;??\ _€_-;_-@_-"/>
    <numFmt numFmtId="181" formatCode="0.0%"/>
    <numFmt numFmtId="182" formatCode="###,###.##&quot; kWc&quot;"/>
    <numFmt numFmtId="183" formatCode="#,##0.00\ &quot;€&quot;"/>
    <numFmt numFmtId="184" formatCode="###,###.00&quot; h&quot;"/>
    <numFmt numFmtId="185" formatCode="[$-40C]dd\-mmm\-yy;@"/>
  </numFmts>
  <fonts count="7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indexed="12"/>
      <name val="Arial"/>
      <family val="2"/>
    </font>
    <font>
      <b/>
      <sz val="7"/>
      <color indexed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7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14"/>
      <name val="Times New Roman"/>
      <family val="1"/>
    </font>
    <font>
      <b/>
      <u/>
      <sz val="9"/>
      <name val="Arial"/>
      <family val="2"/>
    </font>
    <font>
      <b/>
      <sz val="11"/>
      <color indexed="10"/>
      <name val="Times New Roman"/>
      <family val="1"/>
    </font>
    <font>
      <sz val="9"/>
      <name val="Times New Roman"/>
      <family val="1"/>
    </font>
    <font>
      <b/>
      <sz val="11"/>
      <color indexed="12"/>
      <name val="Times New Roman"/>
      <family val="1"/>
    </font>
    <font>
      <sz val="13"/>
      <name val="Arial"/>
      <family val="2"/>
    </font>
    <font>
      <b/>
      <sz val="9"/>
      <color indexed="10"/>
      <name val="Times New Roman"/>
      <family val="1"/>
    </font>
    <font>
      <b/>
      <sz val="12"/>
      <color indexed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b/>
      <sz val="13"/>
      <color indexed="10"/>
      <name val="Arial"/>
      <family val="2"/>
    </font>
    <font>
      <sz val="9"/>
      <color indexed="10"/>
      <name val="Times New Roman"/>
      <family val="1"/>
    </font>
    <font>
      <sz val="11"/>
      <color indexed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sz val="7"/>
      <color indexed="3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 tint="-0.499984740745262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color theme="4"/>
      <name val="Arial"/>
      <family val="2"/>
    </font>
    <font>
      <sz val="8"/>
      <name val="Times New Roman"/>
      <family val="1"/>
    </font>
    <font>
      <sz val="8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sz val="8"/>
      <color theme="4"/>
      <name val="Arial"/>
      <family val="2"/>
    </font>
    <font>
      <sz val="13"/>
      <color indexed="10"/>
      <name val="Arial"/>
      <family val="2"/>
    </font>
    <font>
      <sz val="8"/>
      <name val="Calibri"/>
      <family val="2"/>
      <scheme val="minor"/>
    </font>
    <font>
      <b/>
      <sz val="9"/>
      <color rgb="FFFF0000"/>
      <name val="Times New Roman"/>
      <family val="1"/>
    </font>
    <font>
      <b/>
      <sz val="9"/>
      <color rgb="FFFF00FF"/>
      <name val="Times New Roman"/>
      <family val="1"/>
    </font>
    <font>
      <i/>
      <sz val="11"/>
      <color theme="1"/>
      <name val="Calibri"/>
      <family val="2"/>
      <scheme val="minor"/>
    </font>
    <font>
      <sz val="7"/>
      <color rgb="FF061118"/>
      <name val="Arial"/>
      <family val="2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6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64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6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16"/>
      </right>
      <top/>
      <bottom style="thin">
        <color indexed="64"/>
      </bottom>
      <diagonal/>
    </border>
    <border>
      <left style="thick">
        <color indexed="16"/>
      </left>
      <right/>
      <top style="thin">
        <color indexed="64"/>
      </top>
      <bottom style="thin">
        <color indexed="64"/>
      </bottom>
      <diagonal/>
    </border>
    <border>
      <left style="thick">
        <color indexed="1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6"/>
      </left>
      <right style="thin">
        <color indexed="16"/>
      </right>
      <top style="thin">
        <color indexed="64"/>
      </top>
      <bottom style="thin">
        <color indexed="16"/>
      </bottom>
      <diagonal/>
    </border>
    <border>
      <left style="thick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ck">
        <color indexed="16"/>
      </left>
      <right style="thin">
        <color indexed="16"/>
      </right>
      <top style="thin">
        <color indexed="16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1" fillId="0" borderId="0" applyFont="0" applyFill="0" applyBorder="0" applyAlignment="0" applyProtection="0"/>
  </cellStyleXfs>
  <cellXfs count="1347">
    <xf numFmtId="0" fontId="0" fillId="0" borderId="0" xfId="0"/>
    <xf numFmtId="14" fontId="0" fillId="0" borderId="0" xfId="0" applyNumberFormat="1"/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1" fillId="0" borderId="2" xfId="0" applyFont="1" applyFill="1" applyBorder="1" applyAlignment="1" applyProtection="1">
      <alignment horizontal="center" vertical="center"/>
    </xf>
    <xf numFmtId="1" fontId="0" fillId="0" borderId="0" xfId="0" applyNumberFormat="1"/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right" wrapText="1"/>
    </xf>
    <xf numFmtId="0" fontId="4" fillId="0" borderId="0" xfId="0" applyFont="1" applyFill="1" applyBorder="1"/>
    <xf numFmtId="1" fontId="0" fillId="2" borderId="3" xfId="0" applyNumberFormat="1" applyFill="1" applyBorder="1" applyAlignment="1" applyProtection="1">
      <alignment horizontal="left" vertical="center"/>
      <protection locked="0"/>
    </xf>
    <xf numFmtId="0" fontId="11" fillId="0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vertical="center"/>
    </xf>
    <xf numFmtId="14" fontId="7" fillId="2" borderId="5" xfId="0" applyNumberFormat="1" applyFont="1" applyFill="1" applyBorder="1" applyAlignment="1" applyProtection="1">
      <alignment horizontal="left" vertical="center"/>
      <protection locked="0"/>
    </xf>
    <xf numFmtId="167" fontId="4" fillId="0" borderId="6" xfId="0" applyNumberFormat="1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/>
    </xf>
    <xf numFmtId="167" fontId="4" fillId="0" borderId="8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168" fontId="11" fillId="0" borderId="0" xfId="0" applyNumberFormat="1" applyFont="1" applyFill="1" applyBorder="1" applyAlignment="1">
      <alignment horizontal="right" vertical="center" wrapText="1"/>
    </xf>
    <xf numFmtId="167" fontId="4" fillId="0" borderId="9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/>
    </xf>
    <xf numFmtId="167" fontId="4" fillId="0" borderId="10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7" fontId="4" fillId="0" borderId="11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0" borderId="0" xfId="0" quotePrefix="1"/>
    <xf numFmtId="0" fontId="13" fillId="0" borderId="0" xfId="0" applyFont="1"/>
    <xf numFmtId="169" fontId="12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171" fontId="0" fillId="0" borderId="0" xfId="0" applyNumberFormat="1"/>
    <xf numFmtId="0" fontId="11" fillId="0" borderId="7" xfId="0" applyFont="1" applyFill="1" applyBorder="1" applyAlignment="1" applyProtection="1">
      <alignment vertical="center" wrapText="1"/>
      <protection hidden="1"/>
    </xf>
    <xf numFmtId="0" fontId="4" fillId="0" borderId="2" xfId="0" applyFont="1" applyBorder="1" applyAlignment="1">
      <alignment vertical="center"/>
    </xf>
    <xf numFmtId="170" fontId="4" fillId="0" borderId="2" xfId="0" applyNumberFormat="1" applyFont="1" applyFill="1" applyBorder="1" applyAlignment="1" applyProtection="1">
      <alignment horizontal="right" vertical="center" wrapText="1"/>
      <protection locked="0"/>
    </xf>
    <xf numFmtId="170" fontId="0" fillId="0" borderId="8" xfId="0" applyNumberFormat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 wrapText="1"/>
      <protection hidden="1"/>
    </xf>
    <xf numFmtId="172" fontId="4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Border="1" applyAlignment="1">
      <alignment vertical="center"/>
    </xf>
    <xf numFmtId="171" fontId="3" fillId="0" borderId="3" xfId="0" applyNumberFormat="1" applyFont="1" applyBorder="1" applyAlignment="1" applyProtection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67" fontId="12" fillId="0" borderId="13" xfId="0" applyNumberFormat="1" applyFont="1" applyFill="1" applyBorder="1" applyAlignment="1" applyProtection="1">
      <alignment horizontal="right" vertical="center" wrapText="1"/>
    </xf>
    <xf numFmtId="170" fontId="12" fillId="0" borderId="13" xfId="0" applyNumberFormat="1" applyFont="1" applyFill="1" applyBorder="1" applyAlignment="1" applyProtection="1">
      <alignment horizontal="right" vertical="center" wrapText="1"/>
    </xf>
    <xf numFmtId="173" fontId="3" fillId="0" borderId="14" xfId="0" applyNumberFormat="1" applyFont="1" applyFill="1" applyBorder="1" applyAlignment="1" applyProtection="1">
      <alignment horizontal="right" vertical="center"/>
    </xf>
    <xf numFmtId="167" fontId="12" fillId="0" borderId="5" xfId="0" applyNumberFormat="1" applyFont="1" applyFill="1" applyBorder="1" applyAlignment="1" applyProtection="1">
      <alignment horizontal="right" vertical="center" wrapText="1"/>
    </xf>
    <xf numFmtId="170" fontId="12" fillId="0" borderId="5" xfId="0" applyNumberFormat="1" applyFont="1" applyFill="1" applyBorder="1" applyAlignment="1" applyProtection="1">
      <alignment horizontal="right" vertical="center" wrapText="1"/>
    </xf>
    <xf numFmtId="173" fontId="3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12" fillId="0" borderId="15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10" fontId="12" fillId="0" borderId="0" xfId="0" applyNumberFormat="1" applyFont="1" applyFill="1" applyBorder="1" applyAlignment="1" applyProtection="1">
      <alignment vertical="center"/>
      <protection locked="0"/>
    </xf>
    <xf numFmtId="173" fontId="3" fillId="0" borderId="16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173" fontId="3" fillId="0" borderId="8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42" fillId="0" borderId="0" xfId="0" applyFont="1" applyAlignment="1">
      <alignment horizontal="center"/>
    </xf>
    <xf numFmtId="14" fontId="42" fillId="0" borderId="0" xfId="0" applyNumberFormat="1" applyFont="1" applyAlignment="1">
      <alignment horizontal="center"/>
    </xf>
    <xf numFmtId="0" fontId="28" fillId="0" borderId="0" xfId="0" applyFont="1" applyBorder="1"/>
    <xf numFmtId="0" fontId="28" fillId="0" borderId="0" xfId="0" applyFont="1"/>
    <xf numFmtId="0" fontId="21" fillId="0" borderId="18" xfId="0" applyFont="1" applyBorder="1" applyAlignment="1">
      <alignment horizontal="center"/>
    </xf>
    <xf numFmtId="0" fontId="22" fillId="0" borderId="18" xfId="0" applyFont="1" applyFill="1" applyBorder="1" applyAlignment="1">
      <alignment horizontal="center"/>
    </xf>
    <xf numFmtId="0" fontId="21" fillId="0" borderId="18" xfId="0" applyFont="1" applyFill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15" fontId="19" fillId="0" borderId="18" xfId="0" applyNumberFormat="1" applyFont="1" applyFill="1" applyBorder="1" applyAlignment="1">
      <alignment horizontal="center"/>
    </xf>
    <xf numFmtId="14" fontId="21" fillId="0" borderId="18" xfId="0" applyNumberFormat="1" applyFont="1" applyFill="1" applyBorder="1" applyAlignment="1">
      <alignment horizontal="center"/>
    </xf>
    <xf numFmtId="14" fontId="22" fillId="0" borderId="18" xfId="0" applyNumberFormat="1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0" fontId="21" fillId="0" borderId="22" xfId="0" applyFont="1" applyFill="1" applyBorder="1" applyAlignment="1">
      <alignment horizontal="center"/>
    </xf>
    <xf numFmtId="0" fontId="22" fillId="0" borderId="23" xfId="0" applyFont="1" applyFill="1" applyBorder="1" applyAlignment="1">
      <alignment horizontal="center"/>
    </xf>
    <xf numFmtId="2" fontId="21" fillId="0" borderId="17" xfId="0" applyNumberFormat="1" applyFont="1" applyFill="1" applyBorder="1" applyAlignment="1">
      <alignment horizontal="center"/>
    </xf>
    <xf numFmtId="0" fontId="21" fillId="0" borderId="23" xfId="0" applyFont="1" applyFill="1" applyBorder="1" applyAlignment="1">
      <alignment horizontal="center"/>
    </xf>
    <xf numFmtId="2" fontId="22" fillId="0" borderId="17" xfId="0" applyNumberFormat="1" applyFont="1" applyFill="1" applyBorder="1" applyAlignment="1">
      <alignment horizontal="center"/>
    </xf>
    <xf numFmtId="2" fontId="21" fillId="0" borderId="24" xfId="0" applyNumberFormat="1" applyFont="1" applyFill="1" applyBorder="1" applyAlignment="1">
      <alignment horizontal="center"/>
    </xf>
    <xf numFmtId="0" fontId="22" fillId="0" borderId="19" xfId="0" applyFont="1" applyBorder="1" applyAlignment="1">
      <alignment horizontal="center"/>
    </xf>
    <xf numFmtId="15" fontId="31" fillId="0" borderId="21" xfId="0" applyNumberFormat="1" applyFont="1" applyFill="1" applyBorder="1" applyAlignment="1">
      <alignment horizontal="center"/>
    </xf>
    <xf numFmtId="15" fontId="19" fillId="0" borderId="21" xfId="0" applyNumberFormat="1" applyFont="1" applyFill="1" applyBorder="1" applyAlignment="1">
      <alignment horizontal="center"/>
    </xf>
    <xf numFmtId="14" fontId="43" fillId="0" borderId="0" xfId="0" applyNumberFormat="1" applyFont="1" applyFill="1" applyBorder="1" applyAlignment="1">
      <alignment horizontal="center"/>
    </xf>
    <xf numFmtId="2" fontId="43" fillId="0" borderId="0" xfId="0" applyNumberFormat="1" applyFont="1" applyFill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43" fillId="0" borderId="0" xfId="0" applyFont="1"/>
    <xf numFmtId="0" fontId="43" fillId="0" borderId="0" xfId="0" applyFont="1" applyBorder="1"/>
    <xf numFmtId="0" fontId="21" fillId="9" borderId="18" xfId="0" applyFont="1" applyFill="1" applyBorder="1" applyAlignment="1">
      <alignment horizontal="center"/>
    </xf>
    <xf numFmtId="0" fontId="4" fillId="0" borderId="0" xfId="0" applyFont="1"/>
    <xf numFmtId="0" fontId="19" fillId="0" borderId="18" xfId="14" applyFont="1" applyBorder="1" applyAlignment="1">
      <alignment horizontal="center"/>
    </xf>
    <xf numFmtId="0" fontId="21" fillId="0" borderId="0" xfId="14" applyFont="1" applyBorder="1" applyAlignment="1">
      <alignment horizontal="center"/>
    </xf>
    <xf numFmtId="0" fontId="21" fillId="4" borderId="18" xfId="14" applyFont="1" applyFill="1" applyBorder="1" applyAlignment="1">
      <alignment horizontal="center"/>
    </xf>
    <xf numFmtId="0" fontId="21" fillId="4" borderId="18" xfId="14" applyFont="1" applyFill="1" applyBorder="1" applyAlignment="1">
      <alignment horizontal="center" vertical="center" wrapText="1"/>
    </xf>
    <xf numFmtId="0" fontId="26" fillId="4" borderId="30" xfId="14" applyFont="1" applyFill="1" applyBorder="1" applyAlignment="1">
      <alignment horizontal="center" vertical="center" wrapText="1"/>
    </xf>
    <xf numFmtId="0" fontId="21" fillId="4" borderId="31" xfId="14" applyFont="1" applyFill="1" applyBorder="1" applyAlignment="1">
      <alignment horizontal="center" vertical="center"/>
    </xf>
    <xf numFmtId="0" fontId="25" fillId="4" borderId="18" xfId="14" applyFont="1" applyFill="1" applyBorder="1" applyAlignment="1">
      <alignment horizontal="center" vertical="center" wrapText="1"/>
    </xf>
    <xf numFmtId="0" fontId="25" fillId="4" borderId="18" xfId="14" applyFont="1" applyFill="1" applyBorder="1" applyAlignment="1">
      <alignment horizontal="center"/>
    </xf>
    <xf numFmtId="0" fontId="21" fillId="0" borderId="20" xfId="14" applyFont="1" applyBorder="1" applyAlignment="1">
      <alignment horizontal="center"/>
    </xf>
    <xf numFmtId="0" fontId="26" fillId="0" borderId="21" xfId="14" applyFont="1" applyBorder="1" applyAlignment="1">
      <alignment horizontal="center"/>
    </xf>
    <xf numFmtId="0" fontId="21" fillId="0" borderId="18" xfId="14" applyFont="1" applyBorder="1" applyAlignment="1">
      <alignment horizontal="center"/>
    </xf>
    <xf numFmtId="0" fontId="20" fillId="0" borderId="30" xfId="14" applyFont="1" applyBorder="1" applyAlignment="1">
      <alignment horizontal="center"/>
    </xf>
    <xf numFmtId="0" fontId="22" fillId="5" borderId="31" xfId="14" applyFont="1" applyFill="1" applyBorder="1"/>
    <xf numFmtId="0" fontId="4" fillId="0" borderId="0" xfId="14"/>
    <xf numFmtId="0" fontId="32" fillId="0" borderId="0" xfId="14" applyFont="1"/>
    <xf numFmtId="0" fontId="32" fillId="0" borderId="0" xfId="14" applyFont="1" applyBorder="1"/>
    <xf numFmtId="0" fontId="28" fillId="0" borderId="0" xfId="14" applyFont="1" applyBorder="1"/>
    <xf numFmtId="0" fontId="28" fillId="0" borderId="0" xfId="14" applyFont="1"/>
    <xf numFmtId="0" fontId="33" fillId="0" borderId="0" xfId="14" applyFont="1" applyBorder="1"/>
    <xf numFmtId="0" fontId="33" fillId="0" borderId="0" xfId="14" applyFont="1"/>
    <xf numFmtId="15" fontId="31" fillId="0" borderId="18" xfId="0" applyNumberFormat="1" applyFont="1" applyFill="1" applyBorder="1" applyAlignment="1">
      <alignment horizontal="center"/>
    </xf>
    <xf numFmtId="179" fontId="0" fillId="0" borderId="0" xfId="0" applyNumberFormat="1"/>
    <xf numFmtId="0" fontId="16" fillId="0" borderId="0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vertical="center" wrapText="1"/>
    </xf>
    <xf numFmtId="0" fontId="15" fillId="0" borderId="2" xfId="0" applyFont="1" applyFill="1" applyBorder="1" applyAlignment="1"/>
    <xf numFmtId="0" fontId="0" fillId="0" borderId="2" xfId="0" applyBorder="1" applyAlignment="1"/>
    <xf numFmtId="180" fontId="41" fillId="0" borderId="0" xfId="2" applyNumberFormat="1" applyFont="1"/>
    <xf numFmtId="0" fontId="47" fillId="0" borderId="12" xfId="0" applyFont="1" applyBorder="1" applyAlignment="1">
      <alignment horizontal="right"/>
    </xf>
    <xf numFmtId="0" fontId="47" fillId="0" borderId="2" xfId="0" applyFont="1" applyBorder="1" applyAlignment="1">
      <alignment horizontal="right"/>
    </xf>
    <xf numFmtId="0" fontId="48" fillId="0" borderId="12" xfId="0" applyFont="1" applyBorder="1" applyAlignment="1">
      <alignment horizontal="right"/>
    </xf>
    <xf numFmtId="0" fontId="11" fillId="0" borderId="0" xfId="0" applyFont="1" applyAlignment="1">
      <alignment horizontal="right" vertical="center"/>
    </xf>
    <xf numFmtId="14" fontId="0" fillId="0" borderId="0" xfId="0" applyNumberFormat="1" applyAlignment="1">
      <alignment horizontal="right"/>
    </xf>
    <xf numFmtId="2" fontId="11" fillId="0" borderId="0" xfId="0" applyNumberFormat="1" applyFont="1" applyAlignment="1">
      <alignment horizontal="right" vertical="center"/>
    </xf>
    <xf numFmtId="14" fontId="4" fillId="0" borderId="0" xfId="0" applyNumberFormat="1" applyFont="1" applyFill="1"/>
    <xf numFmtId="0" fontId="38" fillId="0" borderId="1" xfId="0" applyFont="1" applyFill="1" applyBorder="1" applyAlignment="1">
      <alignment horizontal="right" vertical="center"/>
    </xf>
    <xf numFmtId="1" fontId="2" fillId="0" borderId="12" xfId="0" applyNumberFormat="1" applyFon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 applyProtection="1">
      <protection locked="0"/>
    </xf>
    <xf numFmtId="14" fontId="3" fillId="2" borderId="18" xfId="0" applyNumberFormat="1" applyFont="1" applyFill="1" applyBorder="1" applyAlignment="1" applyProtection="1">
      <alignment horizontal="center" vertical="center"/>
      <protection locked="0"/>
    </xf>
    <xf numFmtId="1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 wrapText="1"/>
    </xf>
    <xf numFmtId="0" fontId="49" fillId="10" borderId="18" xfId="0" applyFont="1" applyFill="1" applyBorder="1" applyAlignment="1">
      <alignment horizontal="center"/>
    </xf>
    <xf numFmtId="166" fontId="7" fillId="11" borderId="14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11" xfId="0" applyNumberFormat="1" applyFill="1" applyBorder="1" applyAlignment="1" applyProtection="1">
      <alignment horizontal="left" vertical="center"/>
      <protection locked="0"/>
    </xf>
    <xf numFmtId="0" fontId="47" fillId="4" borderId="41" xfId="0" applyFont="1" applyFill="1" applyBorder="1" applyAlignment="1" applyProtection="1">
      <alignment horizontal="center"/>
    </xf>
    <xf numFmtId="0" fontId="47" fillId="4" borderId="42" xfId="0" applyFont="1" applyFill="1" applyBorder="1" applyAlignment="1" applyProtection="1">
      <alignment horizontal="center"/>
    </xf>
    <xf numFmtId="0" fontId="47" fillId="4" borderId="43" xfId="0" applyFont="1" applyFill="1" applyBorder="1" applyAlignment="1" applyProtection="1">
      <alignment horizontal="center"/>
    </xf>
    <xf numFmtId="0" fontId="47" fillId="4" borderId="44" xfId="0" applyFont="1" applyFill="1" applyBorder="1" applyAlignment="1" applyProtection="1">
      <alignment horizontal="center"/>
    </xf>
    <xf numFmtId="2" fontId="21" fillId="0" borderId="18" xfId="0" applyNumberFormat="1" applyFont="1" applyFill="1" applyBorder="1" applyAlignment="1">
      <alignment horizontal="center"/>
    </xf>
    <xf numFmtId="173" fontId="3" fillId="0" borderId="9" xfId="0" applyNumberFormat="1" applyFont="1" applyFill="1" applyBorder="1" applyAlignment="1" applyProtection="1">
      <alignment horizontal="right" vertical="center"/>
    </xf>
    <xf numFmtId="0" fontId="0" fillId="12" borderId="18" xfId="0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173" fontId="4" fillId="0" borderId="14" xfId="0" applyNumberFormat="1" applyFont="1" applyFill="1" applyBorder="1" applyAlignment="1" applyProtection="1">
      <alignment horizontal="right" vertical="center"/>
    </xf>
    <xf numFmtId="9" fontId="0" fillId="12" borderId="18" xfId="0" applyNumberFormat="1" applyFill="1" applyBorder="1" applyAlignment="1">
      <alignment horizontal="center"/>
    </xf>
    <xf numFmtId="181" fontId="0" fillId="12" borderId="18" xfId="0" applyNumberFormat="1" applyFill="1" applyBorder="1" applyAlignment="1">
      <alignment horizontal="center"/>
    </xf>
    <xf numFmtId="2" fontId="22" fillId="0" borderId="18" xfId="0" applyNumberFormat="1" applyFont="1" applyFill="1" applyBorder="1" applyAlignment="1">
      <alignment horizontal="center"/>
    </xf>
    <xf numFmtId="0" fontId="50" fillId="0" borderId="7" xfId="0" applyFont="1" applyFill="1" applyBorder="1" applyAlignment="1">
      <alignment vertical="center"/>
    </xf>
    <xf numFmtId="15" fontId="31" fillId="0" borderId="30" xfId="0" applyNumberFormat="1" applyFont="1" applyFill="1" applyBorder="1" applyAlignment="1">
      <alignment horizontal="center"/>
    </xf>
    <xf numFmtId="15" fontId="19" fillId="0" borderId="30" xfId="0" applyNumberFormat="1" applyFont="1" applyFill="1" applyBorder="1" applyAlignment="1">
      <alignment horizontal="center"/>
    </xf>
    <xf numFmtId="14" fontId="21" fillId="0" borderId="19" xfId="0" applyNumberFormat="1" applyFont="1" applyFill="1" applyBorder="1" applyAlignment="1">
      <alignment horizontal="center"/>
    </xf>
    <xf numFmtId="15" fontId="19" fillId="0" borderId="28" xfId="0" applyNumberFormat="1" applyFont="1" applyFill="1" applyBorder="1" applyAlignment="1">
      <alignment horizontal="center"/>
    </xf>
    <xf numFmtId="0" fontId="21" fillId="9" borderId="19" xfId="0" applyFont="1" applyFill="1" applyBorder="1" applyAlignment="1">
      <alignment horizontal="center"/>
    </xf>
    <xf numFmtId="15" fontId="31" fillId="0" borderId="28" xfId="0" applyNumberFormat="1" applyFont="1" applyFill="1" applyBorder="1" applyAlignment="1">
      <alignment horizontal="center"/>
    </xf>
    <xf numFmtId="15" fontId="19" fillId="0" borderId="17" xfId="0" applyNumberFormat="1" applyFont="1" applyFill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22" fillId="0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15" fontId="19" fillId="0" borderId="18" xfId="0" applyNumberFormat="1" applyFont="1" applyBorder="1" applyAlignment="1">
      <alignment horizontal="center"/>
    </xf>
    <xf numFmtId="2" fontId="44" fillId="0" borderId="17" xfId="0" applyNumberFormat="1" applyFont="1" applyFill="1" applyBorder="1" applyAlignment="1">
      <alignment horizontal="center"/>
    </xf>
    <xf numFmtId="0" fontId="44" fillId="0" borderId="18" xfId="0" applyFont="1" applyBorder="1" applyAlignment="1">
      <alignment horizontal="center"/>
    </xf>
    <xf numFmtId="14" fontId="44" fillId="0" borderId="18" xfId="0" applyNumberFormat="1" applyFont="1" applyFill="1" applyBorder="1" applyAlignment="1">
      <alignment horizontal="center"/>
    </xf>
    <xf numFmtId="15" fontId="45" fillId="0" borderId="30" xfId="0" applyNumberFormat="1" applyFont="1" applyFill="1" applyBorder="1" applyAlignment="1">
      <alignment horizontal="center"/>
    </xf>
    <xf numFmtId="0" fontId="37" fillId="9" borderId="31" xfId="0" applyFont="1" applyFill="1" applyBorder="1" applyAlignment="1">
      <alignment horizontal="center"/>
    </xf>
    <xf numFmtId="0" fontId="53" fillId="9" borderId="31" xfId="0" applyFont="1" applyFill="1" applyBorder="1" applyAlignment="1">
      <alignment horizontal="center"/>
    </xf>
    <xf numFmtId="0" fontId="46" fillId="0" borderId="18" xfId="0" applyFont="1" applyBorder="1" applyAlignment="1">
      <alignment horizontal="center"/>
    </xf>
    <xf numFmtId="0" fontId="44" fillId="9" borderId="18" xfId="0" applyFont="1" applyFill="1" applyBorder="1" applyAlignment="1">
      <alignment horizontal="center"/>
    </xf>
    <xf numFmtId="0" fontId="54" fillId="9" borderId="31" xfId="0" applyFont="1" applyFill="1" applyBorder="1" applyAlignment="1">
      <alignment horizontal="center"/>
    </xf>
    <xf numFmtId="0" fontId="28" fillId="0" borderId="18" xfId="0" applyFont="1" applyBorder="1"/>
    <xf numFmtId="0" fontId="28" fillId="0" borderId="31" xfId="0" applyFont="1" applyBorder="1"/>
    <xf numFmtId="0" fontId="43" fillId="0" borderId="18" xfId="0" applyFont="1" applyBorder="1" applyAlignment="1">
      <alignment horizontal="center"/>
    </xf>
    <xf numFmtId="14" fontId="22" fillId="0" borderId="18" xfId="0" applyNumberFormat="1" applyFont="1" applyFill="1" applyBorder="1" applyAlignment="1">
      <alignment horizontal="left"/>
    </xf>
    <xf numFmtId="14" fontId="21" fillId="0" borderId="18" xfId="0" applyNumberFormat="1" applyFont="1" applyFill="1" applyBorder="1" applyAlignment="1">
      <alignment horizontal="left"/>
    </xf>
    <xf numFmtId="15" fontId="19" fillId="0" borderId="30" xfId="0" applyNumberFormat="1" applyFont="1" applyBorder="1" applyAlignment="1">
      <alignment horizontal="center"/>
    </xf>
    <xf numFmtId="15" fontId="31" fillId="0" borderId="30" xfId="0" applyNumberFormat="1" applyFont="1" applyBorder="1" applyAlignment="1">
      <alignment horizontal="center"/>
    </xf>
    <xf numFmtId="2" fontId="21" fillId="9" borderId="17" xfId="0" applyNumberFormat="1" applyFont="1" applyFill="1" applyBorder="1" applyAlignment="1">
      <alignment horizontal="center"/>
    </xf>
    <xf numFmtId="14" fontId="21" fillId="0" borderId="19" xfId="0" applyNumberFormat="1" applyFont="1" applyFill="1" applyBorder="1" applyAlignment="1">
      <alignment horizontal="left"/>
    </xf>
    <xf numFmtId="15" fontId="19" fillId="0" borderId="28" xfId="0" applyNumberFormat="1" applyFont="1" applyBorder="1" applyAlignment="1">
      <alignment horizontal="center"/>
    </xf>
    <xf numFmtId="0" fontId="53" fillId="9" borderId="29" xfId="0" applyFont="1" applyFill="1" applyBorder="1" applyAlignment="1">
      <alignment horizontal="center"/>
    </xf>
    <xf numFmtId="14" fontId="22" fillId="0" borderId="19" xfId="0" applyNumberFormat="1" applyFont="1" applyFill="1" applyBorder="1" applyAlignment="1">
      <alignment horizontal="left"/>
    </xf>
    <xf numFmtId="183" fontId="21" fillId="9" borderId="31" xfId="0" applyNumberFormat="1" applyFont="1" applyFill="1" applyBorder="1" applyAlignment="1">
      <alignment horizontal="center"/>
    </xf>
    <xf numFmtId="15" fontId="31" fillId="0" borderId="4" xfId="0" applyNumberFormat="1" applyFont="1" applyBorder="1" applyAlignment="1">
      <alignment horizontal="center"/>
    </xf>
    <xf numFmtId="2" fontId="21" fillId="0" borderId="19" xfId="0" applyNumberFormat="1" applyFont="1" applyFill="1" applyBorder="1" applyAlignment="1">
      <alignment horizontal="center"/>
    </xf>
    <xf numFmtId="2" fontId="21" fillId="9" borderId="37" xfId="0" applyNumberFormat="1" applyFont="1" applyFill="1" applyBorder="1" applyAlignment="1">
      <alignment horizontal="center"/>
    </xf>
    <xf numFmtId="2" fontId="22" fillId="0" borderId="1" xfId="0" applyNumberFormat="1" applyFont="1" applyFill="1" applyBorder="1" applyAlignment="1">
      <alignment horizontal="center"/>
    </xf>
    <xf numFmtId="15" fontId="31" fillId="0" borderId="28" xfId="0" applyNumberFormat="1" applyFont="1" applyBorder="1" applyAlignment="1">
      <alignment horizontal="center"/>
    </xf>
    <xf numFmtId="14" fontId="21" fillId="0" borderId="28" xfId="0" applyNumberFormat="1" applyFont="1" applyBorder="1" applyAlignment="1">
      <alignment horizontal="center"/>
    </xf>
    <xf numFmtId="0" fontId="22" fillId="3" borderId="34" xfId="0" applyFont="1" applyFill="1" applyBorder="1"/>
    <xf numFmtId="2" fontId="21" fillId="9" borderId="31" xfId="0" applyNumberFormat="1" applyFont="1" applyFill="1" applyBorder="1" applyAlignment="1">
      <alignment horizontal="center"/>
    </xf>
    <xf numFmtId="14" fontId="22" fillId="0" borderId="30" xfId="0" applyNumberFormat="1" applyFont="1" applyBorder="1" applyAlignment="1">
      <alignment horizontal="center"/>
    </xf>
    <xf numFmtId="0" fontId="22" fillId="3" borderId="47" xfId="0" applyFont="1" applyFill="1" applyBorder="1"/>
    <xf numFmtId="15" fontId="19" fillId="0" borderId="2" xfId="0" applyNumberFormat="1" applyFont="1" applyBorder="1" applyAlignment="1">
      <alignment horizontal="center"/>
    </xf>
    <xf numFmtId="14" fontId="21" fillId="0" borderId="30" xfId="0" applyNumberFormat="1" applyFont="1" applyBorder="1" applyAlignment="1">
      <alignment horizontal="center"/>
    </xf>
    <xf numFmtId="2" fontId="22" fillId="0" borderId="31" xfId="0" applyNumberFormat="1" applyFont="1" applyFill="1" applyBorder="1" applyAlignment="1">
      <alignment horizontal="center"/>
    </xf>
    <xf numFmtId="0" fontId="25" fillId="3" borderId="31" xfId="0" applyFont="1" applyFill="1" applyBorder="1"/>
    <xf numFmtId="166" fontId="7" fillId="12" borderId="14" xfId="0" applyNumberFormat="1" applyFont="1" applyFill="1" applyBorder="1" applyAlignment="1" applyProtection="1">
      <alignment horizontal="right" vertical="center" wrapText="1"/>
      <protection locked="0"/>
    </xf>
    <xf numFmtId="2" fontId="22" fillId="0" borderId="2" xfId="0" applyNumberFormat="1" applyFont="1" applyFill="1" applyBorder="1" applyAlignment="1">
      <alignment horizontal="center"/>
    </xf>
    <xf numFmtId="2" fontId="21" fillId="9" borderId="2" xfId="0" applyNumberFormat="1" applyFont="1" applyFill="1" applyBorder="1" applyAlignment="1">
      <alignment horizontal="center"/>
    </xf>
    <xf numFmtId="0" fontId="21" fillId="9" borderId="2" xfId="0" applyFont="1" applyFill="1" applyBorder="1" applyAlignment="1">
      <alignment horizontal="center"/>
    </xf>
    <xf numFmtId="2" fontId="21" fillId="0" borderId="2" xfId="0" applyNumberFormat="1" applyFont="1" applyFill="1" applyBorder="1" applyAlignment="1">
      <alignment horizontal="center"/>
    </xf>
    <xf numFmtId="0" fontId="21" fillId="9" borderId="21" xfId="0" applyFont="1" applyFill="1" applyBorder="1" applyAlignment="1">
      <alignment horizontal="center"/>
    </xf>
    <xf numFmtId="15" fontId="31" fillId="0" borderId="33" xfId="0" applyNumberFormat="1" applyFont="1" applyBorder="1" applyAlignment="1">
      <alignment horizontal="center"/>
    </xf>
    <xf numFmtId="15" fontId="19" fillId="0" borderId="33" xfId="0" applyNumberFormat="1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16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/>
    </xf>
    <xf numFmtId="15" fontId="19" fillId="0" borderId="7" xfId="0" applyNumberFormat="1" applyFont="1" applyBorder="1" applyAlignment="1">
      <alignment horizontal="center"/>
    </xf>
    <xf numFmtId="14" fontId="21" fillId="0" borderId="32" xfId="0" applyNumberFormat="1" applyFont="1" applyFill="1" applyBorder="1" applyAlignment="1">
      <alignment horizontal="left"/>
    </xf>
    <xf numFmtId="14" fontId="22" fillId="0" borderId="32" xfId="0" applyNumberFormat="1" applyFont="1" applyFill="1" applyBorder="1" applyAlignment="1">
      <alignment horizontal="left"/>
    </xf>
    <xf numFmtId="15" fontId="19" fillId="0" borderId="8" xfId="0" applyNumberFormat="1" applyFont="1" applyBorder="1" applyAlignment="1">
      <alignment horizontal="center"/>
    </xf>
    <xf numFmtId="0" fontId="20" fillId="13" borderId="18" xfId="0" applyFont="1" applyFill="1" applyBorder="1" applyAlignment="1">
      <alignment horizontal="center"/>
    </xf>
    <xf numFmtId="2" fontId="21" fillId="9" borderId="7" xfId="0" applyNumberFormat="1" applyFont="1" applyFill="1" applyBorder="1" applyAlignment="1">
      <alignment horizontal="center"/>
    </xf>
    <xf numFmtId="15" fontId="31" fillId="0" borderId="48" xfId="0" applyNumberFormat="1" applyFont="1" applyBorder="1" applyAlignment="1">
      <alignment horizontal="center"/>
    </xf>
    <xf numFmtId="15" fontId="31" fillId="0" borderId="18" xfId="0" applyNumberFormat="1" applyFont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5" fontId="19" fillId="13" borderId="7" xfId="0" applyNumberFormat="1" applyFont="1" applyFill="1" applyBorder="1" applyAlignment="1">
      <alignment horizontal="center"/>
    </xf>
    <xf numFmtId="14" fontId="21" fillId="13" borderId="32" xfId="0" applyNumberFormat="1" applyFont="1" applyFill="1" applyBorder="1" applyAlignment="1">
      <alignment horizontal="left"/>
    </xf>
    <xf numFmtId="2" fontId="21" fillId="13" borderId="18" xfId="0" applyNumberFormat="1" applyFont="1" applyFill="1" applyBorder="1" applyAlignment="1">
      <alignment horizontal="center"/>
    </xf>
    <xf numFmtId="2" fontId="21" fillId="13" borderId="17" xfId="0" applyNumberFormat="1" applyFont="1" applyFill="1" applyBorder="1" applyAlignment="1">
      <alignment horizontal="center"/>
    </xf>
    <xf numFmtId="15" fontId="19" fillId="13" borderId="33" xfId="0" applyNumberFormat="1" applyFont="1" applyFill="1" applyBorder="1" applyAlignment="1">
      <alignment horizontal="center"/>
    </xf>
    <xf numFmtId="0" fontId="22" fillId="13" borderId="32" xfId="0" applyFont="1" applyFill="1" applyBorder="1" applyAlignment="1">
      <alignment horizontal="center"/>
    </xf>
    <xf numFmtId="0" fontId="21" fillId="13" borderId="18" xfId="0" applyFont="1" applyFill="1" applyBorder="1" applyAlignment="1">
      <alignment horizontal="center"/>
    </xf>
    <xf numFmtId="0" fontId="53" fillId="13" borderId="31" xfId="0" applyFont="1" applyFill="1" applyBorder="1" applyAlignment="1">
      <alignment horizontal="center"/>
    </xf>
    <xf numFmtId="14" fontId="21" fillId="13" borderId="30" xfId="0" applyNumberFormat="1" applyFont="1" applyFill="1" applyBorder="1" applyAlignment="1">
      <alignment horizontal="center"/>
    </xf>
    <xf numFmtId="0" fontId="21" fillId="9" borderId="17" xfId="0" applyFont="1" applyFill="1" applyBorder="1" applyAlignment="1">
      <alignment horizontal="center"/>
    </xf>
    <xf numFmtId="0" fontId="53" fillId="9" borderId="1" xfId="0" applyFont="1" applyFill="1" applyBorder="1" applyAlignment="1">
      <alignment horizontal="center"/>
    </xf>
    <xf numFmtId="184" fontId="4" fillId="12" borderId="11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/>
    </xf>
    <xf numFmtId="0" fontId="20" fillId="14" borderId="18" xfId="0" applyFont="1" applyFill="1" applyBorder="1" applyAlignment="1">
      <alignment horizontal="center"/>
    </xf>
    <xf numFmtId="14" fontId="21" fillId="15" borderId="18" xfId="0" applyNumberFormat="1" applyFont="1" applyFill="1" applyBorder="1" applyAlignment="1">
      <alignment horizontal="left"/>
    </xf>
    <xf numFmtId="14" fontId="22" fillId="0" borderId="8" xfId="0" applyNumberFormat="1" applyFont="1" applyFill="1" applyBorder="1" applyAlignment="1">
      <alignment horizontal="left"/>
    </xf>
    <xf numFmtId="14" fontId="21" fillId="0" borderId="8" xfId="0" applyNumberFormat="1" applyFont="1" applyFill="1" applyBorder="1" applyAlignment="1">
      <alignment horizontal="left"/>
    </xf>
    <xf numFmtId="15" fontId="31" fillId="0" borderId="2" xfId="0" applyNumberFormat="1" applyFont="1" applyBorder="1" applyAlignment="1">
      <alignment horizontal="center"/>
    </xf>
    <xf numFmtId="0" fontId="21" fillId="15" borderId="18" xfId="0" applyFont="1" applyFill="1" applyBorder="1" applyAlignment="1">
      <alignment horizontal="center"/>
    </xf>
    <xf numFmtId="167" fontId="4" fillId="12" borderId="8" xfId="0" applyNumberFormat="1" applyFont="1" applyFill="1" applyBorder="1" applyAlignment="1">
      <alignment horizontal="right" vertical="center" wrapText="1"/>
    </xf>
    <xf numFmtId="14" fontId="21" fillId="13" borderId="8" xfId="0" applyNumberFormat="1" applyFont="1" applyFill="1" applyBorder="1" applyAlignment="1">
      <alignment horizontal="left"/>
    </xf>
    <xf numFmtId="0" fontId="21" fillId="13" borderId="1" xfId="0" applyFont="1" applyFill="1" applyBorder="1" applyAlignment="1">
      <alignment horizontal="center"/>
    </xf>
    <xf numFmtId="0" fontId="53" fillId="13" borderId="1" xfId="0" applyFont="1" applyFill="1" applyBorder="1" applyAlignment="1">
      <alignment horizontal="center"/>
    </xf>
    <xf numFmtId="15" fontId="19" fillId="0" borderId="7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center"/>
    </xf>
    <xf numFmtId="14" fontId="22" fillId="0" borderId="21" xfId="0" applyNumberFormat="1" applyFont="1" applyFill="1" applyBorder="1" applyAlignment="1">
      <alignment horizontal="center"/>
    </xf>
    <xf numFmtId="0" fontId="20" fillId="15" borderId="18" xfId="0" applyFont="1" applyFill="1" applyBorder="1" applyAlignment="1">
      <alignment horizontal="center"/>
    </xf>
    <xf numFmtId="15" fontId="19" fillId="15" borderId="7" xfId="0" applyNumberFormat="1" applyFont="1" applyFill="1" applyBorder="1" applyAlignment="1">
      <alignment horizontal="center"/>
    </xf>
    <xf numFmtId="0" fontId="22" fillId="3" borderId="17" xfId="0" applyFont="1" applyFill="1" applyBorder="1"/>
    <xf numFmtId="167" fontId="0" fillId="0" borderId="0" xfId="0" applyNumberFormat="1"/>
    <xf numFmtId="0" fontId="28" fillId="5" borderId="0" xfId="0" applyFont="1" applyFill="1" applyBorder="1"/>
    <xf numFmtId="0" fontId="59" fillId="5" borderId="0" xfId="0" applyFont="1" applyFill="1" applyBorder="1"/>
    <xf numFmtId="0" fontId="32" fillId="0" borderId="0" xfId="0" applyFont="1"/>
    <xf numFmtId="0" fontId="33" fillId="0" borderId="0" xfId="0" applyFont="1" applyBorder="1"/>
    <xf numFmtId="0" fontId="28" fillId="0" borderId="1" xfId="0" applyFont="1" applyBorder="1"/>
    <xf numFmtId="14" fontId="21" fillId="0" borderId="30" xfId="0" applyNumberFormat="1" applyFont="1" applyFill="1" applyBorder="1" applyAlignment="1">
      <alignment horizontal="center"/>
    </xf>
    <xf numFmtId="14" fontId="21" fillId="0" borderId="21" xfId="0" applyNumberFormat="1" applyFont="1" applyFill="1" applyBorder="1" applyAlignment="1">
      <alignment horizontal="center"/>
    </xf>
    <xf numFmtId="14" fontId="22" fillId="0" borderId="30" xfId="0" applyNumberFormat="1" applyFont="1" applyFill="1" applyBorder="1" applyAlignment="1">
      <alignment horizontal="center"/>
    </xf>
    <xf numFmtId="0" fontId="22" fillId="3" borderId="49" xfId="0" applyFont="1" applyFill="1" applyBorder="1"/>
    <xf numFmtId="15" fontId="19" fillId="15" borderId="48" xfId="0" applyNumberFormat="1" applyFont="1" applyFill="1" applyBorder="1" applyAlignment="1">
      <alignment horizontal="center"/>
    </xf>
    <xf numFmtId="14" fontId="21" fillId="15" borderId="30" xfId="0" applyNumberFormat="1" applyFont="1" applyFill="1" applyBorder="1" applyAlignment="1">
      <alignment horizontal="center"/>
    </xf>
    <xf numFmtId="0" fontId="21" fillId="13" borderId="17" xfId="0" applyFont="1" applyFill="1" applyBorder="1" applyAlignment="1">
      <alignment horizontal="center"/>
    </xf>
    <xf numFmtId="15" fontId="31" fillId="0" borderId="48" xfId="0" applyNumberFormat="1" applyFont="1" applyFill="1" applyBorder="1" applyAlignment="1">
      <alignment horizontal="center"/>
    </xf>
    <xf numFmtId="0" fontId="0" fillId="0" borderId="0" xfId="0" applyFill="1"/>
    <xf numFmtId="2" fontId="21" fillId="15" borderId="7" xfId="0" applyNumberFormat="1" applyFont="1" applyFill="1" applyBorder="1" applyAlignment="1">
      <alignment horizontal="center"/>
    </xf>
    <xf numFmtId="0" fontId="21" fillId="15" borderId="2" xfId="0" applyFont="1" applyFill="1" applyBorder="1" applyAlignment="1">
      <alignment horizontal="center"/>
    </xf>
    <xf numFmtId="0" fontId="53" fillId="15" borderId="1" xfId="0" applyFont="1" applyFill="1" applyBorder="1" applyAlignment="1">
      <alignment horizontal="center"/>
    </xf>
    <xf numFmtId="2" fontId="21" fillId="9" borderId="18" xfId="0" applyNumberFormat="1" applyFont="1" applyFill="1" applyBorder="1" applyAlignment="1">
      <alignment horizontal="center"/>
    </xf>
    <xf numFmtId="0" fontId="53" fillId="9" borderId="18" xfId="0" applyFont="1" applyFill="1" applyBorder="1" applyAlignment="1">
      <alignment horizontal="center"/>
    </xf>
    <xf numFmtId="0" fontId="22" fillId="3" borderId="18" xfId="0" applyFont="1" applyFill="1" applyBorder="1"/>
    <xf numFmtId="0" fontId="21" fillId="9" borderId="1" xfId="0" applyFont="1" applyFill="1" applyBorder="1" applyAlignment="1">
      <alignment horizontal="center"/>
    </xf>
    <xf numFmtId="0" fontId="21" fillId="3" borderId="17" xfId="0" applyFont="1" applyFill="1" applyBorder="1"/>
    <xf numFmtId="15" fontId="19" fillId="13" borderId="18" xfId="0" applyNumberFormat="1" applyFont="1" applyFill="1" applyBorder="1" applyAlignment="1">
      <alignment horizontal="center"/>
    </xf>
    <xf numFmtId="14" fontId="21" fillId="13" borderId="18" xfId="0" applyNumberFormat="1" applyFont="1" applyFill="1" applyBorder="1" applyAlignment="1">
      <alignment horizontal="left"/>
    </xf>
    <xf numFmtId="14" fontId="21" fillId="13" borderId="18" xfId="0" applyNumberFormat="1" applyFont="1" applyFill="1" applyBorder="1" applyAlignment="1">
      <alignment horizontal="center"/>
    </xf>
    <xf numFmtId="0" fontId="53" fillId="9" borderId="21" xfId="0" applyFont="1" applyFill="1" applyBorder="1" applyAlignment="1">
      <alignment horizontal="center"/>
    </xf>
    <xf numFmtId="0" fontId="20" fillId="16" borderId="18" xfId="0" applyFont="1" applyFill="1" applyBorder="1" applyAlignment="1">
      <alignment horizontal="center"/>
    </xf>
    <xf numFmtId="14" fontId="21" fillId="16" borderId="21" xfId="0" applyNumberFormat="1" applyFont="1" applyFill="1" applyBorder="1" applyAlignment="1">
      <alignment horizontal="center"/>
    </xf>
    <xf numFmtId="0" fontId="21" fillId="6" borderId="18" xfId="14" applyFont="1" applyFill="1" applyBorder="1" applyAlignment="1">
      <alignment horizontal="center"/>
    </xf>
    <xf numFmtId="0" fontId="22" fillId="6" borderId="31" xfId="14" applyFont="1" applyFill="1" applyBorder="1" applyAlignment="1">
      <alignment horizontal="center" vertical="center"/>
    </xf>
    <xf numFmtId="0" fontId="29" fillId="6" borderId="30" xfId="14" applyFont="1" applyFill="1" applyBorder="1" applyAlignment="1">
      <alignment horizontal="center" vertical="center"/>
    </xf>
    <xf numFmtId="0" fontId="29" fillId="6" borderId="30" xfId="14" applyFont="1" applyFill="1" applyBorder="1" applyAlignment="1">
      <alignment horizontal="center"/>
    </xf>
    <xf numFmtId="0" fontId="25" fillId="6" borderId="31" xfId="14" applyFont="1" applyFill="1" applyBorder="1" applyAlignment="1">
      <alignment horizontal="center"/>
    </xf>
    <xf numFmtId="14" fontId="22" fillId="0" borderId="32" xfId="14" applyNumberFormat="1" applyFont="1" applyBorder="1" applyAlignment="1">
      <alignment horizontal="center"/>
    </xf>
    <xf numFmtId="0" fontId="26" fillId="5" borderId="8" xfId="14" applyFont="1" applyFill="1" applyBorder="1" applyAlignment="1">
      <alignment horizontal="center" vertical="center"/>
    </xf>
    <xf numFmtId="0" fontId="21" fillId="5" borderId="50" xfId="14" applyFont="1" applyFill="1" applyBorder="1" applyAlignment="1">
      <alignment horizontal="center" vertical="center"/>
    </xf>
    <xf numFmtId="0" fontId="21" fillId="7" borderId="8" xfId="14" applyFont="1" applyFill="1" applyBorder="1" applyAlignment="1">
      <alignment horizontal="center" vertical="center"/>
    </xf>
    <xf numFmtId="0" fontId="21" fillId="7" borderId="2" xfId="14" applyFont="1" applyFill="1" applyBorder="1" applyAlignment="1">
      <alignment horizontal="center" vertical="center"/>
    </xf>
    <xf numFmtId="0" fontId="21" fillId="5" borderId="2" xfId="14" applyFont="1" applyFill="1" applyBorder="1" applyAlignment="1">
      <alignment horizontal="center" vertical="center"/>
    </xf>
    <xf numFmtId="14" fontId="26" fillId="5" borderId="33" xfId="14" applyNumberFormat="1" applyFont="1" applyFill="1" applyBorder="1" applyAlignment="1">
      <alignment horizontal="center" vertical="center"/>
    </xf>
    <xf numFmtId="0" fontId="22" fillId="3" borderId="32" xfId="14" applyFont="1" applyFill="1" applyBorder="1" applyAlignment="1">
      <alignment horizontal="center"/>
    </xf>
    <xf numFmtId="175" fontId="21" fillId="5" borderId="34" xfId="14" applyNumberFormat="1" applyFont="1" applyFill="1" applyBorder="1" applyAlignment="1">
      <alignment horizontal="center" vertical="center"/>
    </xf>
    <xf numFmtId="176" fontId="19" fillId="0" borderId="18" xfId="14" applyNumberFormat="1" applyFont="1" applyBorder="1" applyAlignment="1">
      <alignment horizontal="center"/>
    </xf>
    <xf numFmtId="0" fontId="26" fillId="5" borderId="21" xfId="14" applyFont="1" applyFill="1" applyBorder="1" applyAlignment="1">
      <alignment horizontal="center" vertical="center"/>
    </xf>
    <xf numFmtId="0" fontId="21" fillId="5" borderId="20" xfId="14" applyFont="1" applyFill="1" applyBorder="1" applyAlignment="1">
      <alignment horizontal="center" vertical="center"/>
    </xf>
    <xf numFmtId="0" fontId="21" fillId="7" borderId="21" xfId="14" applyFont="1" applyFill="1" applyBorder="1" applyAlignment="1">
      <alignment horizontal="center" vertical="center"/>
    </xf>
    <xf numFmtId="0" fontId="21" fillId="7" borderId="1" xfId="14" applyFont="1" applyFill="1" applyBorder="1" applyAlignment="1">
      <alignment horizontal="center" vertical="center"/>
    </xf>
    <xf numFmtId="0" fontId="21" fillId="5" borderId="1" xfId="14" applyFont="1" applyFill="1" applyBorder="1" applyAlignment="1">
      <alignment horizontal="center" vertical="center"/>
    </xf>
    <xf numFmtId="14" fontId="26" fillId="5" borderId="35" xfId="14" applyNumberFormat="1" applyFont="1" applyFill="1" applyBorder="1" applyAlignment="1">
      <alignment horizontal="center" vertical="center"/>
    </xf>
    <xf numFmtId="0" fontId="22" fillId="3" borderId="18" xfId="14" applyFont="1" applyFill="1" applyBorder="1" applyAlignment="1">
      <alignment horizontal="center"/>
    </xf>
    <xf numFmtId="175" fontId="21" fillId="5" borderId="36" xfId="14" applyNumberFormat="1" applyFont="1" applyFill="1" applyBorder="1" applyAlignment="1">
      <alignment horizontal="center" vertical="center"/>
    </xf>
    <xf numFmtId="176" fontId="19" fillId="5" borderId="18" xfId="14" applyNumberFormat="1" applyFont="1" applyFill="1" applyBorder="1" applyAlignment="1">
      <alignment horizontal="center" vertical="center" wrapText="1"/>
    </xf>
    <xf numFmtId="0" fontId="20" fillId="5" borderId="18" xfId="14" applyFont="1" applyFill="1" applyBorder="1" applyAlignment="1">
      <alignment horizontal="center" vertical="center" wrapText="1"/>
    </xf>
    <xf numFmtId="0" fontId="26" fillId="5" borderId="18" xfId="14" applyFont="1" applyFill="1" applyBorder="1" applyAlignment="1">
      <alignment horizontal="center" vertical="center" wrapText="1"/>
    </xf>
    <xf numFmtId="0" fontId="20" fillId="5" borderId="21" xfId="14" applyFont="1" applyFill="1" applyBorder="1" applyAlignment="1">
      <alignment horizontal="center" vertical="center" wrapText="1"/>
    </xf>
    <xf numFmtId="0" fontId="31" fillId="0" borderId="2" xfId="0" applyNumberFormat="1" applyFont="1" applyBorder="1" applyAlignment="1">
      <alignment horizontal="center"/>
    </xf>
    <xf numFmtId="178" fontId="21" fillId="5" borderId="1" xfId="14" applyNumberFormat="1" applyFont="1" applyFill="1" applyBorder="1" applyAlignment="1">
      <alignment horizontal="center" vertical="center"/>
    </xf>
    <xf numFmtId="0" fontId="26" fillId="5" borderId="21" xfId="14" applyFont="1" applyFill="1" applyBorder="1" applyAlignment="1">
      <alignment horizontal="center" vertical="center" wrapText="1"/>
    </xf>
    <xf numFmtId="14" fontId="20" fillId="5" borderId="35" xfId="14" applyNumberFormat="1" applyFont="1" applyFill="1" applyBorder="1" applyAlignment="1">
      <alignment horizontal="center" vertical="center"/>
    </xf>
    <xf numFmtId="0" fontId="21" fillId="5" borderId="20" xfId="14" applyFont="1" applyFill="1" applyBorder="1" applyAlignment="1">
      <alignment horizontal="center" vertical="center" wrapText="1"/>
    </xf>
    <xf numFmtId="0" fontId="20" fillId="5" borderId="35" xfId="14" applyFont="1" applyFill="1" applyBorder="1" applyAlignment="1">
      <alignment horizontal="center" vertical="center" wrapText="1"/>
    </xf>
    <xf numFmtId="175" fontId="21" fillId="5" borderId="37" xfId="14" applyNumberFormat="1" applyFont="1" applyFill="1" applyBorder="1" applyAlignment="1">
      <alignment horizontal="center" vertical="center"/>
    </xf>
    <xf numFmtId="0" fontId="26" fillId="5" borderId="35" xfId="14" applyFont="1" applyFill="1" applyBorder="1" applyAlignment="1">
      <alignment horizontal="center" vertical="center" wrapText="1"/>
    </xf>
    <xf numFmtId="178" fontId="21" fillId="5" borderId="1" xfId="14" applyNumberFormat="1" applyFont="1" applyFill="1" applyBorder="1" applyAlignment="1">
      <alignment horizontal="center" vertical="center" wrapText="1"/>
    </xf>
    <xf numFmtId="0" fontId="22" fillId="5" borderId="20" xfId="14" applyFont="1" applyFill="1" applyBorder="1" applyAlignment="1">
      <alignment horizontal="center" vertical="center" wrapText="1"/>
    </xf>
    <xf numFmtId="176" fontId="19" fillId="5" borderId="18" xfId="14" applyNumberFormat="1" applyFont="1" applyFill="1" applyBorder="1" applyAlignment="1">
      <alignment horizontal="center"/>
    </xf>
    <xf numFmtId="0" fontId="26" fillId="5" borderId="21" xfId="14" applyFont="1" applyFill="1" applyBorder="1" applyAlignment="1">
      <alignment horizontal="center"/>
    </xf>
    <xf numFmtId="0" fontId="21" fillId="5" borderId="20" xfId="14" applyFont="1" applyFill="1" applyBorder="1" applyAlignment="1">
      <alignment horizontal="center"/>
    </xf>
    <xf numFmtId="176" fontId="30" fillId="5" borderId="18" xfId="14" applyNumberFormat="1" applyFont="1" applyFill="1" applyBorder="1" applyAlignment="1">
      <alignment horizontal="center"/>
    </xf>
    <xf numFmtId="0" fontId="29" fillId="5" borderId="21" xfId="14" applyFont="1" applyFill="1" applyBorder="1" applyAlignment="1">
      <alignment horizontal="center" vertical="center" wrapText="1"/>
    </xf>
    <xf numFmtId="0" fontId="25" fillId="5" borderId="20" xfId="14" applyFont="1" applyFill="1" applyBorder="1" applyAlignment="1">
      <alignment horizontal="center" vertical="center" wrapText="1"/>
    </xf>
    <xf numFmtId="178" fontId="25" fillId="5" borderId="1" xfId="14" applyNumberFormat="1" applyFont="1" applyFill="1" applyBorder="1" applyAlignment="1">
      <alignment horizontal="center" vertical="center" wrapText="1"/>
    </xf>
    <xf numFmtId="0" fontId="29" fillId="5" borderId="35" xfId="14" applyFont="1" applyFill="1" applyBorder="1" applyAlignment="1">
      <alignment horizontal="center" vertical="center" wrapText="1"/>
    </xf>
    <xf numFmtId="175" fontId="25" fillId="5" borderId="37" xfId="14" applyNumberFormat="1" applyFont="1" applyFill="1" applyBorder="1" applyAlignment="1">
      <alignment horizontal="center" vertical="center"/>
    </xf>
    <xf numFmtId="0" fontId="20" fillId="0" borderId="21" xfId="14" applyFont="1" applyBorder="1" applyAlignment="1">
      <alignment horizontal="center" vertical="center"/>
    </xf>
    <xf numFmtId="178" fontId="21" fillId="0" borderId="1" xfId="14" applyNumberFormat="1" applyFont="1" applyBorder="1" applyAlignment="1">
      <alignment horizontal="center" vertical="center"/>
    </xf>
    <xf numFmtId="0" fontId="26" fillId="0" borderId="21" xfId="14" applyFont="1" applyBorder="1" applyAlignment="1">
      <alignment horizontal="center" vertical="center"/>
    </xf>
    <xf numFmtId="0" fontId="20" fillId="0" borderId="35" xfId="14" applyFont="1" applyBorder="1" applyAlignment="1">
      <alignment horizontal="center" vertical="center"/>
    </xf>
    <xf numFmtId="0" fontId="26" fillId="0" borderId="35" xfId="14" applyFont="1" applyBorder="1" applyAlignment="1">
      <alignment horizontal="center" vertical="center"/>
    </xf>
    <xf numFmtId="0" fontId="21" fillId="0" borderId="20" xfId="14" applyFont="1" applyBorder="1" applyAlignment="1">
      <alignment horizontal="center" vertical="center"/>
    </xf>
    <xf numFmtId="14" fontId="20" fillId="0" borderId="18" xfId="14" applyNumberFormat="1" applyFont="1" applyBorder="1" applyAlignment="1">
      <alignment horizontal="center"/>
    </xf>
    <xf numFmtId="14" fontId="26" fillId="0" borderId="18" xfId="14" applyNumberFormat="1" applyFont="1" applyBorder="1" applyAlignment="1">
      <alignment horizontal="center"/>
    </xf>
    <xf numFmtId="0" fontId="20" fillId="0" borderId="35" xfId="14" applyFont="1" applyBorder="1" applyAlignment="1">
      <alignment horizontal="center"/>
    </xf>
    <xf numFmtId="175" fontId="21" fillId="5" borderId="37" xfId="14" applyNumberFormat="1" applyFont="1" applyFill="1" applyBorder="1" applyAlignment="1">
      <alignment horizontal="center"/>
    </xf>
    <xf numFmtId="0" fontId="26" fillId="0" borderId="35" xfId="14" applyFont="1" applyBorder="1" applyAlignment="1">
      <alignment horizontal="center"/>
    </xf>
    <xf numFmtId="0" fontId="20" fillId="8" borderId="38" xfId="14" applyFont="1" applyFill="1" applyBorder="1" applyAlignment="1">
      <alignment horizontal="center" vertical="center"/>
    </xf>
    <xf numFmtId="0" fontId="20" fillId="5" borderId="30" xfId="14" applyFont="1" applyFill="1" applyBorder="1" applyAlignment="1">
      <alignment horizontal="center" vertical="center"/>
    </xf>
    <xf numFmtId="175" fontId="22" fillId="5" borderId="31" xfId="14" applyNumberFormat="1" applyFont="1" applyFill="1" applyBorder="1" applyAlignment="1">
      <alignment horizontal="center" vertical="center"/>
    </xf>
    <xf numFmtId="0" fontId="20" fillId="8" borderId="21" xfId="14" applyFont="1" applyFill="1" applyBorder="1" applyAlignment="1">
      <alignment horizontal="center" vertical="center"/>
    </xf>
    <xf numFmtId="0" fontId="21" fillId="8" borderId="20" xfId="14" applyFont="1" applyFill="1" applyBorder="1" applyAlignment="1">
      <alignment horizontal="center" vertical="center"/>
    </xf>
    <xf numFmtId="0" fontId="26" fillId="8" borderId="21" xfId="14" applyFont="1" applyFill="1" applyBorder="1" applyAlignment="1">
      <alignment horizontal="center" vertical="center"/>
    </xf>
    <xf numFmtId="0" fontId="21" fillId="8" borderId="21" xfId="14" applyFont="1" applyFill="1" applyBorder="1" applyAlignment="1">
      <alignment horizontal="center" vertical="center"/>
    </xf>
    <xf numFmtId="0" fontId="21" fillId="8" borderId="1" xfId="14" applyFont="1" applyFill="1" applyBorder="1" applyAlignment="1">
      <alignment horizontal="center" vertical="center"/>
    </xf>
    <xf numFmtId="178" fontId="21" fillId="8" borderId="1" xfId="14" applyNumberFormat="1" applyFont="1" applyFill="1" applyBorder="1" applyAlignment="1">
      <alignment horizontal="center" vertical="center"/>
    </xf>
    <xf numFmtId="0" fontId="20" fillId="8" borderId="30" xfId="14" applyFont="1" applyFill="1" applyBorder="1" applyAlignment="1">
      <alignment horizontal="center" vertical="center"/>
    </xf>
    <xf numFmtId="0" fontId="21" fillId="8" borderId="18" xfId="14" applyFont="1" applyFill="1" applyBorder="1" applyAlignment="1">
      <alignment horizontal="center"/>
    </xf>
    <xf numFmtId="175" fontId="22" fillId="8" borderId="31" xfId="14" applyNumberFormat="1" applyFont="1" applyFill="1" applyBorder="1" applyAlignment="1">
      <alignment horizontal="center" vertical="center"/>
    </xf>
    <xf numFmtId="0" fontId="26" fillId="8" borderId="30" xfId="14" applyFont="1" applyFill="1" applyBorder="1" applyAlignment="1">
      <alignment horizontal="center"/>
    </xf>
    <xf numFmtId="175" fontId="22" fillId="8" borderId="31" xfId="14" applyNumberFormat="1" applyFont="1" applyFill="1" applyBorder="1" applyAlignment="1">
      <alignment horizontal="center"/>
    </xf>
    <xf numFmtId="14" fontId="20" fillId="0" borderId="35" xfId="14" applyNumberFormat="1" applyFont="1" applyBorder="1" applyAlignment="1">
      <alignment horizontal="center" vertical="center"/>
    </xf>
    <xf numFmtId="175" fontId="22" fillId="5" borderId="37" xfId="14" applyNumberFormat="1" applyFont="1" applyFill="1" applyBorder="1" applyAlignment="1">
      <alignment horizontal="center" vertical="center"/>
    </xf>
    <xf numFmtId="0" fontId="20" fillId="0" borderId="18" xfId="14" applyFont="1" applyBorder="1" applyAlignment="1">
      <alignment horizontal="center"/>
    </xf>
    <xf numFmtId="14" fontId="26" fillId="0" borderId="35" xfId="14" applyNumberFormat="1" applyFont="1" applyBorder="1" applyAlignment="1">
      <alignment horizontal="center" vertical="center"/>
    </xf>
    <xf numFmtId="0" fontId="26" fillId="0" borderId="18" xfId="14" applyFont="1" applyBorder="1" applyAlignment="1">
      <alignment horizontal="center"/>
    </xf>
    <xf numFmtId="0" fontId="20" fillId="0" borderId="21" xfId="14" applyFont="1" applyBorder="1" applyAlignment="1">
      <alignment horizontal="center"/>
    </xf>
    <xf numFmtId="178" fontId="22" fillId="0" borderId="1" xfId="14" applyNumberFormat="1" applyFont="1" applyBorder="1" applyAlignment="1">
      <alignment horizontal="center"/>
    </xf>
    <xf numFmtId="178" fontId="21" fillId="0" borderId="1" xfId="14" applyNumberFormat="1" applyFont="1" applyBorder="1" applyAlignment="1">
      <alignment horizontal="center"/>
    </xf>
    <xf numFmtId="175" fontId="22" fillId="5" borderId="37" xfId="14" applyNumberFormat="1" applyFont="1" applyFill="1" applyBorder="1" applyAlignment="1">
      <alignment horizontal="center"/>
    </xf>
    <xf numFmtId="0" fontId="22" fillId="0" borderId="20" xfId="14" applyFont="1" applyBorder="1" applyAlignment="1">
      <alignment horizontal="center"/>
    </xf>
    <xf numFmtId="176" fontId="30" fillId="0" borderId="18" xfId="14" applyNumberFormat="1" applyFont="1" applyBorder="1" applyAlignment="1">
      <alignment horizontal="center"/>
    </xf>
    <xf numFmtId="0" fontId="29" fillId="0" borderId="18" xfId="14" applyFont="1" applyBorder="1" applyAlignment="1">
      <alignment horizontal="center"/>
    </xf>
    <xf numFmtId="0" fontId="25" fillId="0" borderId="20" xfId="14" applyFont="1" applyBorder="1" applyAlignment="1">
      <alignment horizontal="center"/>
    </xf>
    <xf numFmtId="0" fontId="29" fillId="0" borderId="21" xfId="14" applyFont="1" applyBorder="1" applyAlignment="1">
      <alignment horizontal="center"/>
    </xf>
    <xf numFmtId="178" fontId="25" fillId="0" borderId="1" xfId="14" applyNumberFormat="1" applyFont="1" applyBorder="1" applyAlignment="1">
      <alignment horizontal="center"/>
    </xf>
    <xf numFmtId="0" fontId="29" fillId="0" borderId="35" xfId="14" applyFont="1" applyBorder="1" applyAlignment="1">
      <alignment horizontal="center"/>
    </xf>
    <xf numFmtId="175" fontId="25" fillId="5" borderId="37" xfId="14" applyNumberFormat="1" applyFont="1" applyFill="1" applyBorder="1" applyAlignment="1">
      <alignment horizontal="center"/>
    </xf>
    <xf numFmtId="0" fontId="20" fillId="0" borderId="18" xfId="14" applyFont="1" applyBorder="1" applyAlignment="1"/>
    <xf numFmtId="0" fontId="26" fillId="0" borderId="18" xfId="14" applyFont="1" applyBorder="1" applyAlignment="1"/>
    <xf numFmtId="0" fontId="20" fillId="5" borderId="35" xfId="14" applyFont="1" applyFill="1" applyBorder="1" applyAlignment="1">
      <alignment horizontal="center" vertical="center"/>
    </xf>
    <xf numFmtId="0" fontId="22" fillId="0" borderId="18" xfId="14" applyFont="1" applyFill="1" applyBorder="1" applyAlignment="1">
      <alignment horizontal="center"/>
    </xf>
    <xf numFmtId="0" fontId="20" fillId="5" borderId="21" xfId="14" applyFont="1" applyFill="1" applyBorder="1" applyAlignment="1">
      <alignment horizontal="center" vertical="center"/>
    </xf>
    <xf numFmtId="0" fontId="22" fillId="8" borderId="20" xfId="14" applyFont="1" applyFill="1" applyBorder="1" applyAlignment="1">
      <alignment horizontal="center"/>
    </xf>
    <xf numFmtId="0" fontId="20" fillId="8" borderId="21" xfId="14" applyFont="1" applyFill="1" applyBorder="1" applyAlignment="1">
      <alignment horizontal="center"/>
    </xf>
    <xf numFmtId="0" fontId="20" fillId="8" borderId="30" xfId="14" applyFont="1" applyFill="1" applyBorder="1" applyAlignment="1">
      <alignment horizontal="center"/>
    </xf>
    <xf numFmtId="0" fontId="22" fillId="8" borderId="19" xfId="14" applyFont="1" applyFill="1" applyBorder="1" applyAlignment="1">
      <alignment horizontal="center"/>
    </xf>
    <xf numFmtId="175" fontId="22" fillId="8" borderId="37" xfId="14" applyNumberFormat="1" applyFont="1" applyFill="1" applyBorder="1" applyAlignment="1">
      <alignment horizontal="center"/>
    </xf>
    <xf numFmtId="0" fontId="26" fillId="5" borderId="18" xfId="14" applyFont="1" applyFill="1" applyBorder="1" applyAlignment="1">
      <alignment horizontal="center"/>
    </xf>
    <xf numFmtId="0" fontId="21" fillId="7" borderId="21" xfId="14" applyFont="1" applyFill="1" applyBorder="1" applyAlignment="1">
      <alignment horizontal="center"/>
    </xf>
    <xf numFmtId="0" fontId="21" fillId="7" borderId="1" xfId="14" applyFont="1" applyFill="1" applyBorder="1" applyAlignment="1">
      <alignment horizontal="center"/>
    </xf>
    <xf numFmtId="178" fontId="21" fillId="5" borderId="1" xfId="14" applyNumberFormat="1" applyFont="1" applyFill="1" applyBorder="1" applyAlignment="1">
      <alignment horizontal="center"/>
    </xf>
    <xf numFmtId="175" fontId="22" fillId="0" borderId="37" xfId="14" applyNumberFormat="1" applyFont="1" applyBorder="1" applyAlignment="1">
      <alignment horizontal="center"/>
    </xf>
    <xf numFmtId="175" fontId="21" fillId="0" borderId="37" xfId="14" applyNumberFormat="1" applyFont="1" applyBorder="1" applyAlignment="1">
      <alignment horizontal="center"/>
    </xf>
    <xf numFmtId="0" fontId="22" fillId="7" borderId="21" xfId="14" applyFont="1" applyFill="1" applyBorder="1" applyAlignment="1">
      <alignment horizontal="center"/>
    </xf>
    <xf numFmtId="0" fontId="22" fillId="7" borderId="1" xfId="14" applyFont="1" applyFill="1" applyBorder="1" applyAlignment="1">
      <alignment horizontal="center"/>
    </xf>
    <xf numFmtId="0" fontId="25" fillId="7" borderId="21" xfId="14" applyFont="1" applyFill="1" applyBorder="1" applyAlignment="1">
      <alignment horizontal="center"/>
    </xf>
    <xf numFmtId="0" fontId="25" fillId="7" borderId="1" xfId="14" applyFont="1" applyFill="1" applyBorder="1" applyAlignment="1">
      <alignment horizontal="center"/>
    </xf>
    <xf numFmtId="0" fontId="21" fillId="7" borderId="18" xfId="14" applyFont="1" applyFill="1" applyBorder="1" applyAlignment="1">
      <alignment horizontal="center"/>
    </xf>
    <xf numFmtId="175" fontId="22" fillId="5" borderId="31" xfId="14" applyNumberFormat="1" applyFont="1" applyFill="1" applyBorder="1" applyAlignment="1">
      <alignment horizontal="center"/>
    </xf>
    <xf numFmtId="175" fontId="21" fillId="5" borderId="31" xfId="14" applyNumberFormat="1" applyFont="1" applyFill="1" applyBorder="1" applyAlignment="1">
      <alignment horizontal="center"/>
    </xf>
    <xf numFmtId="0" fontId="22" fillId="7" borderId="18" xfId="14" applyFont="1" applyFill="1" applyBorder="1" applyAlignment="1">
      <alignment horizontal="center"/>
    </xf>
    <xf numFmtId="0" fontId="26" fillId="0" borderId="1" xfId="14" applyFont="1" applyBorder="1" applyAlignment="1">
      <alignment horizontal="center"/>
    </xf>
    <xf numFmtId="0" fontId="20" fillId="0" borderId="1" xfId="14" applyFont="1" applyBorder="1" applyAlignment="1">
      <alignment horizontal="center"/>
    </xf>
    <xf numFmtId="15" fontId="19" fillId="0" borderId="18" xfId="14" applyNumberFormat="1" applyFont="1" applyBorder="1" applyAlignment="1">
      <alignment horizontal="center"/>
    </xf>
    <xf numFmtId="0" fontId="22" fillId="8" borderId="18" xfId="14" applyFont="1" applyFill="1" applyBorder="1" applyAlignment="1">
      <alignment horizontal="center"/>
    </xf>
    <xf numFmtId="0" fontId="22" fillId="8" borderId="39" xfId="14" applyFont="1" applyFill="1" applyBorder="1" applyAlignment="1">
      <alignment horizontal="center"/>
    </xf>
    <xf numFmtId="0" fontId="26" fillId="0" borderId="18" xfId="14" applyFont="1" applyFill="1" applyBorder="1" applyAlignment="1"/>
    <xf numFmtId="0" fontId="21" fillId="0" borderId="20" xfId="14" applyFont="1" applyFill="1" applyBorder="1" applyAlignment="1">
      <alignment horizontal="center"/>
    </xf>
    <xf numFmtId="0" fontId="26" fillId="0" borderId="1" xfId="14" applyFont="1" applyFill="1" applyBorder="1" applyAlignment="1">
      <alignment horizontal="center"/>
    </xf>
    <xf numFmtId="178" fontId="21" fillId="0" borderId="1" xfId="14" applyNumberFormat="1" applyFont="1" applyFill="1" applyBorder="1" applyAlignment="1">
      <alignment horizontal="center"/>
    </xf>
    <xf numFmtId="0" fontId="20" fillId="0" borderId="35" xfId="14" applyFont="1" applyFill="1" applyBorder="1" applyAlignment="1">
      <alignment horizontal="center"/>
    </xf>
    <xf numFmtId="175" fontId="22" fillId="0" borderId="31" xfId="14" applyNumberFormat="1" applyFont="1" applyFill="1" applyBorder="1" applyAlignment="1">
      <alignment horizontal="center"/>
    </xf>
    <xf numFmtId="0" fontId="20" fillId="0" borderId="18" xfId="14" applyFont="1" applyFill="1" applyBorder="1" applyAlignment="1"/>
    <xf numFmtId="0" fontId="22" fillId="0" borderId="20" xfId="14" applyFont="1" applyFill="1" applyBorder="1" applyAlignment="1">
      <alignment horizontal="center"/>
    </xf>
    <xf numFmtId="0" fontId="26" fillId="0" borderId="35" xfId="14" applyFont="1" applyFill="1" applyBorder="1" applyAlignment="1">
      <alignment horizontal="center"/>
    </xf>
    <xf numFmtId="175" fontId="21" fillId="0" borderId="31" xfId="14" applyNumberFormat="1" applyFont="1" applyFill="1" applyBorder="1" applyAlignment="1">
      <alignment horizontal="center"/>
    </xf>
    <xf numFmtId="0" fontId="20" fillId="0" borderId="1" xfId="14" applyFont="1" applyFill="1" applyBorder="1" applyAlignment="1">
      <alignment horizontal="center"/>
    </xf>
    <xf numFmtId="178" fontId="22" fillId="0" borderId="1" xfId="14" applyNumberFormat="1" applyFont="1" applyFill="1" applyBorder="1" applyAlignment="1">
      <alignment horizontal="center"/>
    </xf>
    <xf numFmtId="15" fontId="30" fillId="0" borderId="18" xfId="14" applyNumberFormat="1" applyFont="1" applyBorder="1" applyAlignment="1">
      <alignment horizontal="center"/>
    </xf>
    <xf numFmtId="0" fontId="34" fillId="0" borderId="18" xfId="14" applyFont="1" applyFill="1" applyBorder="1" applyAlignment="1"/>
    <xf numFmtId="0" fontId="35" fillId="0" borderId="20" xfId="14" applyFont="1" applyFill="1" applyBorder="1" applyAlignment="1">
      <alignment horizontal="center"/>
    </xf>
    <xf numFmtId="0" fontId="29" fillId="0" borderId="1" xfId="14" applyFont="1" applyFill="1" applyBorder="1" applyAlignment="1">
      <alignment horizontal="center"/>
    </xf>
    <xf numFmtId="0" fontId="25" fillId="7" borderId="18" xfId="14" applyFont="1" applyFill="1" applyBorder="1" applyAlignment="1">
      <alignment horizontal="center"/>
    </xf>
    <xf numFmtId="178" fontId="25" fillId="0" borderId="1" xfId="14" applyNumberFormat="1" applyFont="1" applyFill="1" applyBorder="1" applyAlignment="1">
      <alignment horizontal="center"/>
    </xf>
    <xf numFmtId="0" fontId="34" fillId="0" borderId="35" xfId="14" applyFont="1" applyFill="1" applyBorder="1" applyAlignment="1">
      <alignment horizontal="center"/>
    </xf>
    <xf numFmtId="175" fontId="35" fillId="0" borderId="31" xfId="14" applyNumberFormat="1" applyFont="1" applyFill="1" applyBorder="1" applyAlignment="1">
      <alignment horizontal="center"/>
    </xf>
    <xf numFmtId="0" fontId="20" fillId="0" borderId="21" xfId="14" applyFont="1" applyFill="1" applyBorder="1" applyAlignment="1">
      <alignment horizontal="center"/>
    </xf>
    <xf numFmtId="0" fontId="26" fillId="0" borderId="21" xfId="14" applyFont="1" applyFill="1" applyBorder="1" applyAlignment="1">
      <alignment horizontal="center"/>
    </xf>
    <xf numFmtId="175" fontId="21" fillId="0" borderId="37" xfId="14" applyNumberFormat="1" applyFont="1" applyFill="1" applyBorder="1" applyAlignment="1">
      <alignment horizontal="center"/>
    </xf>
    <xf numFmtId="15" fontId="19" fillId="0" borderId="19" xfId="14" applyNumberFormat="1" applyFont="1" applyBorder="1" applyAlignment="1">
      <alignment horizontal="center"/>
    </xf>
    <xf numFmtId="0" fontId="26" fillId="0" borderId="19" xfId="14" applyFont="1" applyFill="1" applyBorder="1" applyAlignment="1"/>
    <xf numFmtId="0" fontId="22" fillId="0" borderId="26" xfId="14" applyFont="1" applyFill="1" applyBorder="1" applyAlignment="1">
      <alignment horizontal="center"/>
    </xf>
    <xf numFmtId="0" fontId="26" fillId="0" borderId="4" xfId="14" applyFont="1" applyFill="1" applyBorder="1" applyAlignment="1">
      <alignment horizontal="center"/>
    </xf>
    <xf numFmtId="0" fontId="21" fillId="7" borderId="4" xfId="14" applyFont="1" applyFill="1" applyBorder="1" applyAlignment="1">
      <alignment horizontal="center"/>
    </xf>
    <xf numFmtId="0" fontId="21" fillId="7" borderId="12" xfId="14" applyFont="1" applyFill="1" applyBorder="1" applyAlignment="1">
      <alignment horizontal="center"/>
    </xf>
    <xf numFmtId="178" fontId="21" fillId="0" borderId="12" xfId="14" applyNumberFormat="1" applyFont="1" applyFill="1" applyBorder="1" applyAlignment="1">
      <alignment horizontal="center"/>
    </xf>
    <xf numFmtId="0" fontId="26" fillId="0" borderId="40" xfId="14" applyFont="1" applyBorder="1" applyAlignment="1">
      <alignment horizontal="center"/>
    </xf>
    <xf numFmtId="175" fontId="21" fillId="5" borderId="36" xfId="14" applyNumberFormat="1" applyFont="1" applyFill="1" applyBorder="1" applyAlignment="1">
      <alignment horizontal="center"/>
    </xf>
    <xf numFmtId="15" fontId="19" fillId="0" borderId="17" xfId="14" applyNumberFormat="1" applyFont="1" applyBorder="1" applyAlignment="1">
      <alignment horizontal="center"/>
    </xf>
    <xf numFmtId="177" fontId="19" fillId="0" borderId="18" xfId="14" applyNumberFormat="1" applyFont="1" applyBorder="1" applyAlignment="1">
      <alignment horizontal="center"/>
    </xf>
    <xf numFmtId="177" fontId="19" fillId="8" borderId="18" xfId="14" applyNumberFormat="1" applyFont="1" applyFill="1" applyBorder="1" applyAlignment="1">
      <alignment horizontal="center"/>
    </xf>
    <xf numFmtId="0" fontId="20" fillId="8" borderId="18" xfId="14" applyFont="1" applyFill="1" applyBorder="1" applyAlignment="1">
      <alignment horizontal="center"/>
    </xf>
    <xf numFmtId="0" fontId="20" fillId="8" borderId="35" xfId="14" applyFont="1" applyFill="1" applyBorder="1" applyAlignment="1">
      <alignment horizontal="center"/>
    </xf>
    <xf numFmtId="177" fontId="19" fillId="0" borderId="18" xfId="14" applyNumberFormat="1" applyFont="1" applyFill="1" applyBorder="1" applyAlignment="1">
      <alignment horizontal="center"/>
    </xf>
    <xf numFmtId="0" fontId="26" fillId="0" borderId="18" xfId="14" applyFont="1" applyFill="1" applyBorder="1" applyAlignment="1">
      <alignment horizontal="center"/>
    </xf>
    <xf numFmtId="175" fontId="22" fillId="0" borderId="37" xfId="14" applyNumberFormat="1" applyFont="1" applyFill="1" applyBorder="1" applyAlignment="1">
      <alignment horizontal="center"/>
    </xf>
    <xf numFmtId="0" fontId="20" fillId="0" borderId="18" xfId="14" applyFont="1" applyFill="1" applyBorder="1" applyAlignment="1">
      <alignment horizontal="center"/>
    </xf>
    <xf numFmtId="177" fontId="30" fillId="0" borderId="18" xfId="14" applyNumberFormat="1" applyFont="1" applyFill="1" applyBorder="1" applyAlignment="1">
      <alignment horizontal="center"/>
    </xf>
    <xf numFmtId="0" fontId="34" fillId="0" borderId="18" xfId="14" applyFont="1" applyFill="1" applyBorder="1" applyAlignment="1">
      <alignment horizontal="center"/>
    </xf>
    <xf numFmtId="0" fontId="29" fillId="0" borderId="21" xfId="14" applyFont="1" applyFill="1" applyBorder="1" applyAlignment="1">
      <alignment horizontal="center"/>
    </xf>
    <xf numFmtId="175" fontId="35" fillId="0" borderId="37" xfId="14" applyNumberFormat="1" applyFont="1" applyFill="1" applyBorder="1" applyAlignment="1">
      <alignment horizontal="center"/>
    </xf>
    <xf numFmtId="177" fontId="19" fillId="0" borderId="19" xfId="14" applyNumberFormat="1" applyFont="1" applyFill="1" applyBorder="1" applyAlignment="1">
      <alignment horizontal="center"/>
    </xf>
    <xf numFmtId="0" fontId="20" fillId="0" borderId="19" xfId="14" applyFont="1" applyFill="1" applyBorder="1" applyAlignment="1">
      <alignment horizontal="center"/>
    </xf>
    <xf numFmtId="0" fontId="26" fillId="0" borderId="40" xfId="14" applyFont="1" applyFill="1" applyBorder="1" applyAlignment="1">
      <alignment horizontal="center"/>
    </xf>
    <xf numFmtId="175" fontId="21" fillId="0" borderId="36" xfId="14" applyNumberFormat="1" applyFont="1" applyFill="1" applyBorder="1" applyAlignment="1">
      <alignment horizontal="center"/>
    </xf>
    <xf numFmtId="178" fontId="22" fillId="0" borderId="18" xfId="14" applyNumberFormat="1" applyFont="1" applyFill="1" applyBorder="1" applyAlignment="1">
      <alignment horizontal="center"/>
    </xf>
    <xf numFmtId="178" fontId="21" fillId="0" borderId="18" xfId="14" applyNumberFormat="1" applyFont="1" applyFill="1" applyBorder="1" applyAlignment="1">
      <alignment horizontal="center"/>
    </xf>
    <xf numFmtId="178" fontId="22" fillId="8" borderId="18" xfId="14" applyNumberFormat="1" applyFont="1" applyFill="1" applyBorder="1" applyAlignment="1">
      <alignment horizontal="center"/>
    </xf>
    <xf numFmtId="0" fontId="22" fillId="0" borderId="18" xfId="14" applyFont="1" applyBorder="1" applyAlignment="1">
      <alignment horizontal="center"/>
    </xf>
    <xf numFmtId="0" fontId="22" fillId="3" borderId="37" xfId="14" applyFont="1" applyFill="1" applyBorder="1"/>
    <xf numFmtId="0" fontId="26" fillId="0" borderId="30" xfId="14" applyFont="1" applyBorder="1" applyAlignment="1">
      <alignment horizontal="center"/>
    </xf>
    <xf numFmtId="0" fontId="21" fillId="0" borderId="19" xfId="14" applyFont="1" applyBorder="1" applyAlignment="1">
      <alignment horizontal="center"/>
    </xf>
    <xf numFmtId="175" fontId="21" fillId="0" borderId="32" xfId="14" applyNumberFormat="1" applyFont="1" applyBorder="1" applyAlignment="1">
      <alignment horizontal="center"/>
    </xf>
    <xf numFmtId="175" fontId="21" fillId="0" borderId="18" xfId="14" applyNumberFormat="1" applyFont="1" applyBorder="1" applyAlignment="1">
      <alignment horizontal="center"/>
    </xf>
    <xf numFmtId="178" fontId="25" fillId="0" borderId="18" xfId="14" applyNumberFormat="1" applyFont="1" applyFill="1" applyBorder="1" applyAlignment="1">
      <alignment horizontal="center"/>
    </xf>
    <xf numFmtId="0" fontId="29" fillId="0" borderId="30" xfId="14" applyFont="1" applyBorder="1" applyAlignment="1">
      <alignment horizontal="center"/>
    </xf>
    <xf numFmtId="175" fontId="25" fillId="0" borderId="18" xfId="14" applyNumberFormat="1" applyFont="1" applyBorder="1" applyAlignment="1">
      <alignment horizontal="center"/>
    </xf>
    <xf numFmtId="175" fontId="21" fillId="0" borderId="17" xfId="14" applyNumberFormat="1" applyFont="1" applyBorder="1" applyAlignment="1">
      <alignment horizontal="center"/>
    </xf>
    <xf numFmtId="15" fontId="19" fillId="0" borderId="24" xfId="14" applyNumberFormat="1" applyFont="1" applyBorder="1" applyAlignment="1">
      <alignment horizontal="center"/>
    </xf>
    <xf numFmtId="0" fontId="22" fillId="3" borderId="36" xfId="14" applyFont="1" applyFill="1" applyBorder="1"/>
    <xf numFmtId="0" fontId="22" fillId="3" borderId="31" xfId="14" applyFont="1" applyFill="1" applyBorder="1"/>
    <xf numFmtId="0" fontId="22" fillId="3" borderId="29" xfId="14" applyFont="1" applyFill="1" applyBorder="1"/>
    <xf numFmtId="0" fontId="20" fillId="0" borderId="19" xfId="14" applyFont="1" applyBorder="1" applyAlignment="1">
      <alignment horizontal="center"/>
    </xf>
    <xf numFmtId="0" fontId="22" fillId="0" borderId="26" xfId="14" applyFont="1" applyBorder="1" applyAlignment="1">
      <alignment horizontal="center"/>
    </xf>
    <xf numFmtId="178" fontId="21" fillId="0" borderId="19" xfId="14" applyNumberFormat="1" applyFont="1" applyFill="1" applyBorder="1" applyAlignment="1">
      <alignment horizontal="center"/>
    </xf>
    <xf numFmtId="0" fontId="26" fillId="0" borderId="52" xfId="14" applyFont="1" applyFill="1" applyBorder="1" applyAlignment="1">
      <alignment horizontal="center"/>
    </xf>
    <xf numFmtId="0" fontId="20" fillId="0" borderId="52" xfId="14" applyFont="1" applyFill="1" applyBorder="1" applyAlignment="1">
      <alignment horizontal="center"/>
    </xf>
    <xf numFmtId="0" fontId="21" fillId="3" borderId="31" xfId="14" applyFont="1" applyFill="1" applyBorder="1"/>
    <xf numFmtId="175" fontId="21" fillId="0" borderId="19" xfId="14" applyNumberFormat="1" applyFont="1" applyBorder="1" applyAlignment="1">
      <alignment horizontal="center"/>
    </xf>
    <xf numFmtId="15" fontId="19" fillId="0" borderId="18" xfId="14" applyNumberFormat="1" applyFont="1" applyFill="1" applyBorder="1" applyAlignment="1">
      <alignment horizontal="center"/>
    </xf>
    <xf numFmtId="2" fontId="22" fillId="0" borderId="20" xfId="14" applyNumberFormat="1" applyFont="1" applyFill="1" applyBorder="1" applyAlignment="1">
      <alignment horizontal="center"/>
    </xf>
    <xf numFmtId="0" fontId="21" fillId="0" borderId="21" xfId="14" applyFont="1" applyFill="1" applyBorder="1" applyAlignment="1">
      <alignment horizontal="center"/>
    </xf>
    <xf numFmtId="0" fontId="21" fillId="0" borderId="21" xfId="14" applyFont="1" applyBorder="1" applyAlignment="1">
      <alignment horizontal="center"/>
    </xf>
    <xf numFmtId="15" fontId="19" fillId="0" borderId="17" xfId="14" applyNumberFormat="1" applyFont="1" applyFill="1" applyBorder="1" applyAlignment="1">
      <alignment horizontal="center"/>
    </xf>
    <xf numFmtId="0" fontId="21" fillId="0" borderId="18" xfId="14" applyFont="1" applyFill="1" applyBorder="1" applyAlignment="1">
      <alignment horizontal="center"/>
    </xf>
    <xf numFmtId="2" fontId="21" fillId="0" borderId="20" xfId="14" applyNumberFormat="1" applyFont="1" applyFill="1" applyBorder="1" applyAlignment="1">
      <alignment horizontal="center"/>
    </xf>
    <xf numFmtId="14" fontId="22" fillId="0" borderId="1" xfId="14" applyNumberFormat="1" applyFont="1" applyFill="1" applyBorder="1" applyAlignment="1">
      <alignment horizontal="center"/>
    </xf>
    <xf numFmtId="14" fontId="21" fillId="0" borderId="1" xfId="14" applyNumberFormat="1" applyFont="1" applyFill="1" applyBorder="1" applyAlignment="1">
      <alignment horizontal="center"/>
    </xf>
    <xf numFmtId="15" fontId="30" fillId="0" borderId="18" xfId="14" applyNumberFormat="1" applyFont="1" applyFill="1" applyBorder="1" applyAlignment="1">
      <alignment horizontal="center"/>
    </xf>
    <xf numFmtId="0" fontId="25" fillId="0" borderId="18" xfId="14" applyFont="1" applyFill="1" applyBorder="1" applyAlignment="1">
      <alignment horizontal="center"/>
    </xf>
    <xf numFmtId="2" fontId="25" fillId="0" borderId="20" xfId="14" applyNumberFormat="1" applyFont="1" applyFill="1" applyBorder="1" applyAlignment="1">
      <alignment horizontal="center"/>
    </xf>
    <xf numFmtId="14" fontId="25" fillId="0" borderId="1" xfId="14" applyNumberFormat="1" applyFont="1" applyFill="1" applyBorder="1" applyAlignment="1">
      <alignment horizontal="center"/>
    </xf>
    <xf numFmtId="0" fontId="25" fillId="0" borderId="21" xfId="14" applyFont="1" applyBorder="1" applyAlignment="1">
      <alignment horizontal="center"/>
    </xf>
    <xf numFmtId="0" fontId="25" fillId="3" borderId="37" xfId="14" applyFont="1" applyFill="1" applyBorder="1"/>
    <xf numFmtId="0" fontId="22" fillId="0" borderId="21" xfId="14" applyFont="1" applyBorder="1" applyAlignment="1">
      <alignment horizontal="center"/>
    </xf>
    <xf numFmtId="175" fontId="22" fillId="0" borderId="18" xfId="14" applyNumberFormat="1" applyFont="1" applyBorder="1" applyAlignment="1">
      <alignment horizontal="center"/>
    </xf>
    <xf numFmtId="0" fontId="25" fillId="3" borderId="18" xfId="14" applyFont="1" applyFill="1" applyBorder="1"/>
    <xf numFmtId="14" fontId="22" fillId="0" borderId="18" xfId="14" applyNumberFormat="1" applyFont="1" applyFill="1" applyBorder="1" applyAlignment="1">
      <alignment horizontal="center"/>
    </xf>
    <xf numFmtId="14" fontId="21" fillId="0" borderId="18" xfId="14" applyNumberFormat="1" applyFont="1" applyFill="1" applyBorder="1" applyAlignment="1">
      <alignment horizontal="center"/>
    </xf>
    <xf numFmtId="2" fontId="21" fillId="0" borderId="20" xfId="0" applyNumberFormat="1" applyFont="1" applyFill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5" fillId="3" borderId="18" xfId="0" applyFont="1" applyFill="1" applyBorder="1"/>
    <xf numFmtId="2" fontId="22" fillId="0" borderId="20" xfId="0" applyNumberFormat="1" applyFont="1" applyFill="1" applyBorder="1" applyAlignment="1">
      <alignment horizontal="center"/>
    </xf>
    <xf numFmtId="15" fontId="19" fillId="0" borderId="18" xfId="15" applyNumberFormat="1" applyFont="1" applyFill="1" applyBorder="1" applyAlignment="1">
      <alignment horizontal="center"/>
    </xf>
    <xf numFmtId="0" fontId="21" fillId="0" borderId="18" xfId="15" applyFont="1" applyFill="1" applyBorder="1" applyAlignment="1">
      <alignment horizontal="center"/>
    </xf>
    <xf numFmtId="2" fontId="21" fillId="0" borderId="20" xfId="15" applyNumberFormat="1" applyFont="1" applyFill="1" applyBorder="1" applyAlignment="1">
      <alignment horizontal="center"/>
    </xf>
    <xf numFmtId="14" fontId="22" fillId="0" borderId="18" xfId="15" applyNumberFormat="1" applyFont="1" applyFill="1" applyBorder="1" applyAlignment="1">
      <alignment horizontal="center"/>
    </xf>
    <xf numFmtId="0" fontId="22" fillId="0" borderId="18" xfId="15" applyFont="1" applyFill="1" applyBorder="1" applyAlignment="1">
      <alignment horizontal="center"/>
    </xf>
    <xf numFmtId="0" fontId="21" fillId="0" borderId="21" xfId="15" applyFont="1" applyBorder="1" applyAlignment="1">
      <alignment horizontal="center"/>
    </xf>
    <xf numFmtId="0" fontId="21" fillId="0" borderId="18" xfId="15" applyFont="1" applyBorder="1" applyAlignment="1">
      <alignment horizontal="center"/>
    </xf>
    <xf numFmtId="0" fontId="25" fillId="3" borderId="18" xfId="15" applyFont="1" applyFill="1" applyBorder="1"/>
    <xf numFmtId="15" fontId="19" fillId="0" borderId="18" xfId="16" applyNumberFormat="1" applyFont="1" applyFill="1" applyBorder="1" applyAlignment="1">
      <alignment horizontal="center"/>
    </xf>
    <xf numFmtId="0" fontId="22" fillId="0" borderId="18" xfId="16" applyFont="1" applyFill="1" applyBorder="1" applyAlignment="1">
      <alignment horizontal="center"/>
    </xf>
    <xf numFmtId="2" fontId="22" fillId="0" borderId="20" xfId="16" applyNumberFormat="1" applyFont="1" applyFill="1" applyBorder="1" applyAlignment="1">
      <alignment horizontal="center"/>
    </xf>
    <xf numFmtId="14" fontId="21" fillId="0" borderId="18" xfId="16" applyNumberFormat="1" applyFont="1" applyFill="1" applyBorder="1" applyAlignment="1">
      <alignment horizontal="center"/>
    </xf>
    <xf numFmtId="0" fontId="21" fillId="0" borderId="18" xfId="16" applyFont="1" applyFill="1" applyBorder="1" applyAlignment="1">
      <alignment horizontal="center"/>
    </xf>
    <xf numFmtId="0" fontId="21" fillId="0" borderId="21" xfId="16" applyFont="1" applyBorder="1" applyAlignment="1">
      <alignment horizontal="center"/>
    </xf>
    <xf numFmtId="0" fontId="21" fillId="0" borderId="18" xfId="16" applyFont="1" applyBorder="1" applyAlignment="1">
      <alignment horizontal="center"/>
    </xf>
    <xf numFmtId="0" fontId="25" fillId="3" borderId="18" xfId="16" applyFont="1" applyFill="1" applyBorder="1"/>
    <xf numFmtId="14" fontId="22" fillId="0" borderId="53" xfId="0" applyNumberFormat="1" applyFont="1" applyFill="1" applyBorder="1" applyAlignment="1">
      <alignment horizontal="center"/>
    </xf>
    <xf numFmtId="15" fontId="19" fillId="0" borderId="18" xfId="17" applyNumberFormat="1" applyFont="1" applyFill="1" applyBorder="1" applyAlignment="1">
      <alignment horizontal="center"/>
    </xf>
    <xf numFmtId="0" fontId="21" fillId="0" borderId="18" xfId="17" applyFont="1" applyFill="1" applyBorder="1" applyAlignment="1">
      <alignment horizontal="center"/>
    </xf>
    <xf numFmtId="2" fontId="21" fillId="0" borderId="20" xfId="17" applyNumberFormat="1" applyFont="1" applyFill="1" applyBorder="1" applyAlignment="1">
      <alignment horizontal="center"/>
    </xf>
    <xf numFmtId="14" fontId="21" fillId="0" borderId="53" xfId="17" applyNumberFormat="1" applyFont="1" applyFill="1" applyBorder="1" applyAlignment="1">
      <alignment horizontal="center"/>
    </xf>
    <xf numFmtId="0" fontId="22" fillId="0" borderId="18" xfId="17" applyFont="1" applyBorder="1" applyAlignment="1">
      <alignment horizontal="center"/>
    </xf>
    <xf numFmtId="0" fontId="25" fillId="3" borderId="18" xfId="17" applyFont="1" applyFill="1" applyBorder="1"/>
    <xf numFmtId="0" fontId="22" fillId="0" borderId="18" xfId="17" applyFont="1" applyFill="1" applyBorder="1" applyAlignment="1">
      <alignment horizontal="center"/>
    </xf>
    <xf numFmtId="2" fontId="22" fillId="0" borderId="20" xfId="17" applyNumberFormat="1" applyFont="1" applyFill="1" applyBorder="1" applyAlignment="1">
      <alignment horizontal="center"/>
    </xf>
    <xf numFmtId="0" fontId="21" fillId="0" borderId="18" xfId="17" applyFont="1" applyBorder="1" applyAlignment="1">
      <alignment horizontal="center"/>
    </xf>
    <xf numFmtId="15" fontId="19" fillId="0" borderId="18" xfId="18" applyNumberFormat="1" applyFont="1" applyFill="1" applyBorder="1" applyAlignment="1">
      <alignment horizontal="center"/>
    </xf>
    <xf numFmtId="0" fontId="21" fillId="0" borderId="18" xfId="18" applyFont="1" applyFill="1" applyBorder="1" applyAlignment="1">
      <alignment horizontal="center"/>
    </xf>
    <xf numFmtId="2" fontId="21" fillId="0" borderId="20" xfId="18" applyNumberFormat="1" applyFont="1" applyFill="1" applyBorder="1" applyAlignment="1">
      <alignment horizontal="center"/>
    </xf>
    <xf numFmtId="14" fontId="22" fillId="0" borderId="53" xfId="18" applyNumberFormat="1" applyFont="1" applyFill="1" applyBorder="1" applyAlignment="1">
      <alignment horizontal="center"/>
    </xf>
    <xf numFmtId="0" fontId="22" fillId="0" borderId="22" xfId="18" applyFont="1" applyFill="1" applyBorder="1" applyAlignment="1">
      <alignment horizontal="center"/>
    </xf>
    <xf numFmtId="0" fontId="21" fillId="0" borderId="18" xfId="18" applyFont="1" applyBorder="1" applyAlignment="1">
      <alignment horizontal="center"/>
    </xf>
    <xf numFmtId="0" fontId="25" fillId="3" borderId="18" xfId="18" applyFont="1" applyFill="1" applyBorder="1"/>
    <xf numFmtId="0" fontId="22" fillId="0" borderId="18" xfId="18" applyFont="1" applyFill="1" applyBorder="1" applyAlignment="1">
      <alignment horizontal="center"/>
    </xf>
    <xf numFmtId="2" fontId="22" fillId="0" borderId="20" xfId="18" applyNumberFormat="1" applyFont="1" applyFill="1" applyBorder="1" applyAlignment="1">
      <alignment horizontal="center"/>
    </xf>
    <xf numFmtId="14" fontId="21" fillId="0" borderId="53" xfId="18" applyNumberFormat="1" applyFont="1" applyFill="1" applyBorder="1" applyAlignment="1">
      <alignment horizontal="center"/>
    </xf>
    <xf numFmtId="0" fontId="21" fillId="0" borderId="22" xfId="18" applyFont="1" applyFill="1" applyBorder="1" applyAlignment="1">
      <alignment horizontal="center"/>
    </xf>
    <xf numFmtId="14" fontId="21" fillId="0" borderId="53" xfId="0" applyNumberFormat="1" applyFont="1" applyFill="1" applyBorder="1" applyAlignment="1">
      <alignment horizontal="center"/>
    </xf>
    <xf numFmtId="15" fontId="19" fillId="0" borderId="15" xfId="19" applyNumberFormat="1" applyFont="1" applyFill="1" applyBorder="1" applyAlignment="1">
      <alignment horizontal="center"/>
    </xf>
    <xf numFmtId="0" fontId="21" fillId="0" borderId="18" xfId="19" applyFont="1" applyFill="1" applyBorder="1" applyAlignment="1">
      <alignment horizontal="center"/>
    </xf>
    <xf numFmtId="2" fontId="21" fillId="0" borderId="20" xfId="19" applyNumberFormat="1" applyFont="1" applyFill="1" applyBorder="1" applyAlignment="1">
      <alignment horizontal="center"/>
    </xf>
    <xf numFmtId="14" fontId="22" fillId="0" borderId="54" xfId="19" applyNumberFormat="1" applyFont="1" applyFill="1" applyBorder="1" applyAlignment="1">
      <alignment horizontal="center"/>
    </xf>
    <xf numFmtId="178" fontId="21" fillId="0" borderId="0" xfId="14" applyNumberFormat="1" applyFont="1" applyFill="1" applyBorder="1" applyAlignment="1">
      <alignment horizontal="center"/>
    </xf>
    <xf numFmtId="0" fontId="22" fillId="0" borderId="55" xfId="19" applyFont="1" applyFill="1" applyBorder="1" applyAlignment="1">
      <alignment horizontal="center"/>
    </xf>
    <xf numFmtId="0" fontId="21" fillId="0" borderId="18" xfId="19" applyFont="1" applyBorder="1" applyAlignment="1">
      <alignment horizontal="center"/>
    </xf>
    <xf numFmtId="0" fontId="25" fillId="3" borderId="18" xfId="19" applyFont="1" applyFill="1" applyBorder="1"/>
    <xf numFmtId="14" fontId="21" fillId="0" borderId="56" xfId="0" applyNumberFormat="1" applyFont="1" applyFill="1" applyBorder="1" applyAlignment="1">
      <alignment horizontal="center"/>
    </xf>
    <xf numFmtId="14" fontId="22" fillId="0" borderId="18" xfId="0" applyNumberFormat="1" applyFont="1" applyBorder="1" applyAlignment="1">
      <alignment horizontal="center"/>
    </xf>
    <xf numFmtId="14" fontId="21" fillId="0" borderId="18" xfId="0" applyNumberFormat="1" applyFont="1" applyBorder="1" applyAlignment="1">
      <alignment horizontal="center"/>
    </xf>
    <xf numFmtId="14" fontId="22" fillId="0" borderId="56" xfId="0" applyNumberFormat="1" applyFont="1" applyFill="1" applyBorder="1" applyAlignment="1">
      <alignment horizontal="center"/>
    </xf>
    <xf numFmtId="15" fontId="19" fillId="0" borderId="18" xfId="20" applyNumberFormat="1" applyFont="1" applyFill="1" applyBorder="1" applyAlignment="1">
      <alignment horizontal="center"/>
    </xf>
    <xf numFmtId="0" fontId="22" fillId="0" borderId="18" xfId="20" applyFont="1" applyFill="1" applyBorder="1" applyAlignment="1">
      <alignment horizontal="center"/>
    </xf>
    <xf numFmtId="0" fontId="22" fillId="0" borderId="20" xfId="20" applyFont="1" applyBorder="1" applyAlignment="1">
      <alignment horizontal="center"/>
    </xf>
    <xf numFmtId="14" fontId="21" fillId="0" borderId="18" xfId="20" applyNumberFormat="1" applyFont="1" applyFill="1" applyBorder="1" applyAlignment="1">
      <alignment horizontal="center"/>
    </xf>
    <xf numFmtId="0" fontId="21" fillId="0" borderId="23" xfId="20" applyFont="1" applyFill="1" applyBorder="1" applyAlignment="1">
      <alignment horizontal="center"/>
    </xf>
    <xf numFmtId="14" fontId="21" fillId="0" borderId="18" xfId="20" applyNumberFormat="1" applyFont="1" applyBorder="1" applyAlignment="1">
      <alignment horizontal="center"/>
    </xf>
    <xf numFmtId="0" fontId="21" fillId="0" borderId="19" xfId="20" applyFont="1" applyBorder="1" applyAlignment="1">
      <alignment horizontal="center"/>
    </xf>
    <xf numFmtId="0" fontId="25" fillId="3" borderId="18" xfId="20" applyFont="1" applyFill="1" applyBorder="1"/>
    <xf numFmtId="15" fontId="19" fillId="0" borderId="19" xfId="0" applyNumberFormat="1" applyFont="1" applyFill="1" applyBorder="1" applyAlignment="1">
      <alignment horizontal="center"/>
    </xf>
    <xf numFmtId="14" fontId="21" fillId="0" borderId="19" xfId="0" applyNumberFormat="1" applyFont="1" applyBorder="1" applyAlignment="1">
      <alignment horizontal="center"/>
    </xf>
    <xf numFmtId="0" fontId="25" fillId="3" borderId="19" xfId="0" applyFont="1" applyFill="1" applyBorder="1"/>
    <xf numFmtId="14" fontId="22" fillId="0" borderId="19" xfId="0" applyNumberFormat="1" applyFont="1" applyBorder="1" applyAlignment="1">
      <alignment horizontal="center"/>
    </xf>
    <xf numFmtId="15" fontId="19" fillId="0" borderId="19" xfId="21" applyNumberFormat="1" applyFont="1" applyFill="1" applyBorder="1" applyAlignment="1">
      <alignment horizontal="center"/>
    </xf>
    <xf numFmtId="0" fontId="22" fillId="0" borderId="19" xfId="21" applyFont="1" applyFill="1" applyBorder="1" applyAlignment="1">
      <alignment horizontal="center"/>
    </xf>
    <xf numFmtId="2" fontId="22" fillId="0" borderId="24" xfId="21" applyNumberFormat="1" applyFont="1" applyFill="1" applyBorder="1" applyAlignment="1">
      <alignment horizontal="center"/>
    </xf>
    <xf numFmtId="14" fontId="21" fillId="0" borderId="56" xfId="21" applyNumberFormat="1" applyFont="1" applyFill="1" applyBorder="1" applyAlignment="1">
      <alignment horizontal="center"/>
    </xf>
    <xf numFmtId="0" fontId="21" fillId="0" borderId="23" xfId="21" applyFont="1" applyFill="1" applyBorder="1" applyAlignment="1">
      <alignment horizontal="center"/>
    </xf>
    <xf numFmtId="14" fontId="21" fillId="0" borderId="19" xfId="21" applyNumberFormat="1" applyFont="1" applyBorder="1" applyAlignment="1">
      <alignment horizontal="center"/>
    </xf>
    <xf numFmtId="0" fontId="21" fillId="0" borderId="19" xfId="21" applyFont="1" applyBorder="1" applyAlignment="1">
      <alignment horizontal="center"/>
    </xf>
    <xf numFmtId="0" fontId="25" fillId="3" borderId="19" xfId="21" applyFont="1" applyFill="1" applyBorder="1"/>
    <xf numFmtId="15" fontId="19" fillId="0" borderId="18" xfId="3" applyNumberFormat="1" applyFont="1" applyBorder="1" applyAlignment="1">
      <alignment horizontal="center"/>
    </xf>
    <xf numFmtId="0" fontId="22" fillId="0" borderId="20" xfId="3" applyFont="1" applyBorder="1" applyAlignment="1">
      <alignment horizontal="center"/>
    </xf>
    <xf numFmtId="0" fontId="26" fillId="0" borderId="21" xfId="3" applyFont="1" applyFill="1" applyBorder="1" applyAlignment="1">
      <alignment horizontal="center"/>
    </xf>
    <xf numFmtId="0" fontId="21" fillId="0" borderId="18" xfId="3" applyFont="1" applyFill="1" applyBorder="1" applyAlignment="1">
      <alignment horizontal="center"/>
    </xf>
    <xf numFmtId="0" fontId="21" fillId="0" borderId="1" xfId="3" applyFont="1" applyFill="1" applyBorder="1" applyAlignment="1">
      <alignment horizontal="center"/>
    </xf>
    <xf numFmtId="0" fontId="21" fillId="7" borderId="1" xfId="3" applyFont="1" applyFill="1" applyBorder="1" applyAlignment="1">
      <alignment horizontal="center"/>
    </xf>
    <xf numFmtId="0" fontId="26" fillId="0" borderId="30" xfId="3" applyFont="1" applyBorder="1" applyAlignment="1">
      <alignment horizontal="center"/>
    </xf>
    <xf numFmtId="0" fontId="21" fillId="0" borderId="18" xfId="3" applyFont="1" applyBorder="1" applyAlignment="1">
      <alignment horizontal="center"/>
    </xf>
    <xf numFmtId="0" fontId="22" fillId="3" borderId="37" xfId="3" applyFont="1" applyFill="1" applyBorder="1"/>
    <xf numFmtId="0" fontId="21" fillId="0" borderId="19" xfId="3" applyFont="1" applyBorder="1" applyAlignment="1">
      <alignment horizontal="center"/>
    </xf>
    <xf numFmtId="15" fontId="19" fillId="0" borderId="19" xfId="3" applyNumberFormat="1" applyFont="1" applyFill="1" applyBorder="1" applyAlignment="1">
      <alignment horizontal="center"/>
    </xf>
    <xf numFmtId="14" fontId="22" fillId="0" borderId="19" xfId="3" applyNumberFormat="1" applyFont="1" applyFill="1" applyBorder="1" applyAlignment="1">
      <alignment horizontal="center"/>
    </xf>
    <xf numFmtId="2" fontId="22" fillId="0" borderId="24" xfId="3" applyNumberFormat="1" applyFont="1" applyFill="1" applyBorder="1" applyAlignment="1">
      <alignment horizontal="center"/>
    </xf>
    <xf numFmtId="15" fontId="31" fillId="0" borderId="18" xfId="3" applyNumberFormat="1" applyFont="1" applyFill="1" applyBorder="1" applyAlignment="1">
      <alignment horizontal="center"/>
    </xf>
    <xf numFmtId="0" fontId="21" fillId="0" borderId="0" xfId="21" applyFont="1" applyFill="1" applyBorder="1" applyAlignment="1">
      <alignment horizontal="center"/>
    </xf>
    <xf numFmtId="14" fontId="21" fillId="0" borderId="19" xfId="3" applyNumberFormat="1" applyFont="1" applyBorder="1" applyAlignment="1">
      <alignment horizontal="center"/>
    </xf>
    <xf numFmtId="0" fontId="25" fillId="3" borderId="12" xfId="3" applyFont="1" applyFill="1" applyBorder="1"/>
    <xf numFmtId="2" fontId="21" fillId="0" borderId="25" xfId="0" applyNumberFormat="1" applyFont="1" applyFill="1" applyBorder="1" applyAlignment="1">
      <alignment horizontal="center"/>
    </xf>
    <xf numFmtId="2" fontId="22" fillId="0" borderId="25" xfId="0" applyNumberFormat="1" applyFont="1" applyFill="1" applyBorder="1" applyAlignment="1">
      <alignment horizontal="center"/>
    </xf>
    <xf numFmtId="2" fontId="22" fillId="0" borderId="25" xfId="14" applyNumberFormat="1" applyFont="1" applyFill="1" applyBorder="1" applyAlignment="1">
      <alignment horizontal="center"/>
    </xf>
    <xf numFmtId="15" fontId="31" fillId="0" borderId="21" xfId="14" applyNumberFormat="1" applyFont="1" applyFill="1" applyBorder="1" applyAlignment="1">
      <alignment horizontal="center"/>
    </xf>
    <xf numFmtId="14" fontId="21" fillId="0" borderId="19" xfId="14" applyNumberFormat="1" applyFont="1" applyBorder="1" applyAlignment="1">
      <alignment horizontal="center"/>
    </xf>
    <xf numFmtId="2" fontId="21" fillId="0" borderId="25" xfId="14" applyNumberFormat="1" applyFont="1" applyFill="1" applyBorder="1" applyAlignment="1">
      <alignment horizontal="center"/>
    </xf>
    <xf numFmtId="14" fontId="22" fillId="0" borderId="19" xfId="14" applyNumberFormat="1" applyFont="1" applyBorder="1" applyAlignment="1">
      <alignment horizontal="center"/>
    </xf>
    <xf numFmtId="0" fontId="22" fillId="0" borderId="19" xfId="14" applyFont="1" applyBorder="1" applyAlignment="1">
      <alignment horizontal="center"/>
    </xf>
    <xf numFmtId="15" fontId="19" fillId="0" borderId="18" xfId="4" applyNumberFormat="1" applyFont="1" applyFill="1" applyBorder="1" applyAlignment="1">
      <alignment horizontal="center"/>
    </xf>
    <xf numFmtId="14" fontId="21" fillId="0" borderId="18" xfId="4" applyNumberFormat="1" applyFont="1" applyFill="1" applyBorder="1" applyAlignment="1">
      <alignment horizontal="center"/>
    </xf>
    <xf numFmtId="2" fontId="21" fillId="0" borderId="25" xfId="4" applyNumberFormat="1" applyFont="1" applyFill="1" applyBorder="1" applyAlignment="1">
      <alignment horizontal="center"/>
    </xf>
    <xf numFmtId="15" fontId="19" fillId="0" borderId="21" xfId="4" applyNumberFormat="1" applyFont="1" applyFill="1" applyBorder="1" applyAlignment="1">
      <alignment horizontal="center"/>
    </xf>
    <xf numFmtId="0" fontId="22" fillId="0" borderId="18" xfId="4" applyFont="1" applyFill="1" applyBorder="1" applyAlignment="1">
      <alignment horizontal="center"/>
    </xf>
    <xf numFmtId="14" fontId="21" fillId="0" borderId="19" xfId="4" applyNumberFormat="1" applyFont="1" applyBorder="1" applyAlignment="1">
      <alignment horizontal="center"/>
    </xf>
    <xf numFmtId="0" fontId="21" fillId="0" borderId="19" xfId="4" applyFont="1" applyBorder="1" applyAlignment="1">
      <alignment horizontal="center"/>
    </xf>
    <xf numFmtId="0" fontId="25" fillId="3" borderId="18" xfId="4" applyFont="1" applyFill="1" applyBorder="1"/>
    <xf numFmtId="14" fontId="22" fillId="0" borderId="18" xfId="4" applyNumberFormat="1" applyFont="1" applyFill="1" applyBorder="1" applyAlignment="1">
      <alignment horizontal="center"/>
    </xf>
    <xf numFmtId="2" fontId="22" fillId="0" borderId="25" xfId="4" applyNumberFormat="1" applyFont="1" applyFill="1" applyBorder="1" applyAlignment="1">
      <alignment horizontal="center"/>
    </xf>
    <xf numFmtId="15" fontId="31" fillId="0" borderId="21" xfId="4" applyNumberFormat="1" applyFont="1" applyFill="1" applyBorder="1" applyAlignment="1">
      <alignment horizontal="center"/>
    </xf>
    <xf numFmtId="0" fontId="21" fillId="0" borderId="18" xfId="4" applyFont="1" applyFill="1" applyBorder="1" applyAlignment="1">
      <alignment horizontal="center"/>
    </xf>
    <xf numFmtId="0" fontId="25" fillId="3" borderId="0" xfId="4" applyFont="1" applyFill="1" applyBorder="1"/>
    <xf numFmtId="15" fontId="19" fillId="0" borderId="18" xfId="5" applyNumberFormat="1" applyFont="1" applyFill="1" applyBorder="1" applyAlignment="1">
      <alignment horizontal="center"/>
    </xf>
    <xf numFmtId="14" fontId="21" fillId="0" borderId="18" xfId="5" applyNumberFormat="1" applyFont="1" applyFill="1" applyBorder="1" applyAlignment="1">
      <alignment horizontal="center"/>
    </xf>
    <xf numFmtId="2" fontId="21" fillId="0" borderId="25" xfId="5" applyNumberFormat="1" applyFont="1" applyFill="1" applyBorder="1" applyAlignment="1">
      <alignment horizontal="center"/>
    </xf>
    <xf numFmtId="15" fontId="19" fillId="0" borderId="21" xfId="5" applyNumberFormat="1" applyFont="1" applyFill="1" applyBorder="1" applyAlignment="1">
      <alignment horizontal="center"/>
    </xf>
    <xf numFmtId="0" fontId="22" fillId="0" borderId="18" xfId="5" applyFont="1" applyFill="1" applyBorder="1" applyAlignment="1">
      <alignment horizontal="center"/>
    </xf>
    <xf numFmtId="14" fontId="21" fillId="0" borderId="19" xfId="5" applyNumberFormat="1" applyFont="1" applyBorder="1" applyAlignment="1">
      <alignment horizontal="center"/>
    </xf>
    <xf numFmtId="0" fontId="21" fillId="0" borderId="19" xfId="5" applyFont="1" applyBorder="1" applyAlignment="1">
      <alignment horizontal="center"/>
    </xf>
    <xf numFmtId="0" fontId="25" fillId="3" borderId="0" xfId="5" applyFont="1" applyFill="1" applyBorder="1"/>
    <xf numFmtId="0" fontId="25" fillId="3" borderId="0" xfId="0" applyFont="1" applyFill="1" applyBorder="1"/>
    <xf numFmtId="15" fontId="43" fillId="0" borderId="0" xfId="0" applyNumberFormat="1" applyFont="1" applyFill="1" applyBorder="1" applyAlignment="1">
      <alignment horizontal="left"/>
    </xf>
    <xf numFmtId="0" fontId="43" fillId="0" borderId="0" xfId="0" applyFont="1" applyFill="1" applyBorder="1" applyAlignment="1">
      <alignment horizontal="center"/>
    </xf>
    <xf numFmtId="14" fontId="43" fillId="0" borderId="0" xfId="0" applyNumberFormat="1" applyFont="1" applyBorder="1" applyAlignment="1">
      <alignment horizontal="center"/>
    </xf>
    <xf numFmtId="0" fontId="43" fillId="0" borderId="0" xfId="0" applyFont="1" applyFill="1" applyBorder="1"/>
    <xf numFmtId="15" fontId="19" fillId="0" borderId="18" xfId="7" applyNumberFormat="1" applyFont="1" applyFill="1" applyBorder="1" applyAlignment="1">
      <alignment horizontal="center"/>
    </xf>
    <xf numFmtId="2" fontId="21" fillId="0" borderId="17" xfId="7" applyNumberFormat="1" applyFont="1" applyFill="1" applyBorder="1" applyAlignment="1">
      <alignment horizontal="center"/>
    </xf>
    <xf numFmtId="2" fontId="21" fillId="0" borderId="25" xfId="7" applyNumberFormat="1" applyFont="1" applyFill="1" applyBorder="1" applyAlignment="1">
      <alignment horizontal="center"/>
    </xf>
    <xf numFmtId="15" fontId="19" fillId="0" borderId="21" xfId="7" applyNumberFormat="1" applyFont="1" applyFill="1" applyBorder="1" applyAlignment="1">
      <alignment horizontal="center"/>
    </xf>
    <xf numFmtId="0" fontId="22" fillId="0" borderId="18" xfId="7" applyFont="1" applyBorder="1" applyAlignment="1">
      <alignment horizontal="center"/>
    </xf>
    <xf numFmtId="0" fontId="21" fillId="9" borderId="18" xfId="7" applyFont="1" applyFill="1" applyBorder="1" applyAlignment="1">
      <alignment horizontal="center"/>
    </xf>
    <xf numFmtId="14" fontId="21" fillId="0" borderId="18" xfId="7" applyNumberFormat="1" applyFont="1" applyBorder="1" applyAlignment="1">
      <alignment horizontal="center"/>
    </xf>
    <xf numFmtId="0" fontId="21" fillId="0" borderId="18" xfId="7" applyFont="1" applyBorder="1" applyAlignment="1">
      <alignment horizontal="center"/>
    </xf>
    <xf numFmtId="0" fontId="25" fillId="3" borderId="18" xfId="7" applyFont="1" applyFill="1" applyBorder="1"/>
    <xf numFmtId="15" fontId="19" fillId="0" borderId="18" xfId="6" applyNumberFormat="1" applyFont="1" applyFill="1" applyBorder="1" applyAlignment="1">
      <alignment horizontal="center"/>
    </xf>
    <xf numFmtId="2" fontId="21" fillId="0" borderId="17" xfId="6" applyNumberFormat="1" applyFont="1" applyFill="1" applyBorder="1" applyAlignment="1">
      <alignment horizontal="center"/>
    </xf>
    <xf numFmtId="2" fontId="21" fillId="0" borderId="25" xfId="6" applyNumberFormat="1" applyFont="1" applyFill="1" applyBorder="1" applyAlignment="1">
      <alignment horizontal="center"/>
    </xf>
    <xf numFmtId="15" fontId="31" fillId="0" borderId="21" xfId="6" applyNumberFormat="1" applyFont="1" applyFill="1" applyBorder="1" applyAlignment="1">
      <alignment horizontal="center"/>
    </xf>
    <xf numFmtId="0" fontId="21" fillId="0" borderId="18" xfId="6" applyFont="1" applyBorder="1" applyAlignment="1">
      <alignment horizontal="center"/>
    </xf>
    <xf numFmtId="0" fontId="21" fillId="9" borderId="18" xfId="6" applyFont="1" applyFill="1" applyBorder="1" applyAlignment="1">
      <alignment horizontal="center"/>
    </xf>
    <xf numFmtId="14" fontId="22" fillId="0" borderId="18" xfId="6" applyNumberFormat="1" applyFont="1" applyBorder="1" applyAlignment="1">
      <alignment horizontal="center"/>
    </xf>
    <xf numFmtId="0" fontId="22" fillId="0" borderId="18" xfId="6" applyFont="1" applyBorder="1" applyAlignment="1">
      <alignment horizontal="center"/>
    </xf>
    <xf numFmtId="0" fontId="25" fillId="3" borderId="18" xfId="6" applyFont="1" applyFill="1" applyBorder="1"/>
    <xf numFmtId="2" fontId="22" fillId="0" borderId="17" xfId="6" applyNumberFormat="1" applyFont="1" applyFill="1" applyBorder="1" applyAlignment="1">
      <alignment horizontal="center"/>
    </xf>
    <xf numFmtId="2" fontId="22" fillId="0" borderId="25" xfId="6" applyNumberFormat="1" applyFont="1" applyFill="1" applyBorder="1" applyAlignment="1">
      <alignment horizontal="center"/>
    </xf>
    <xf numFmtId="14" fontId="21" fillId="0" borderId="18" xfId="6" applyNumberFormat="1" applyFont="1" applyBorder="1" applyAlignment="1">
      <alignment horizontal="center"/>
    </xf>
    <xf numFmtId="15" fontId="19" fillId="0" borderId="18" xfId="8" applyNumberFormat="1" applyFont="1" applyFill="1" applyBorder="1" applyAlignment="1">
      <alignment horizontal="center"/>
    </xf>
    <xf numFmtId="2" fontId="22" fillId="0" borderId="25" xfId="8" applyNumberFormat="1" applyFont="1" applyFill="1" applyBorder="1" applyAlignment="1">
      <alignment horizontal="center"/>
    </xf>
    <xf numFmtId="15" fontId="31" fillId="0" borderId="21" xfId="8" applyNumberFormat="1" applyFont="1" applyFill="1" applyBorder="1" applyAlignment="1">
      <alignment horizontal="center"/>
    </xf>
    <xf numFmtId="0" fontId="21" fillId="0" borderId="18" xfId="8" applyFont="1" applyBorder="1" applyAlignment="1">
      <alignment horizontal="center"/>
    </xf>
    <xf numFmtId="14" fontId="21" fillId="0" borderId="18" xfId="8" applyNumberFormat="1" applyFont="1" applyBorder="1" applyAlignment="1">
      <alignment horizontal="center"/>
    </xf>
    <xf numFmtId="0" fontId="25" fillId="3" borderId="18" xfId="8" applyFont="1" applyFill="1" applyBorder="1"/>
    <xf numFmtId="2" fontId="22" fillId="0" borderId="17" xfId="8" applyNumberFormat="1" applyFont="1" applyFill="1" applyBorder="1" applyAlignment="1">
      <alignment horizontal="center"/>
    </xf>
    <xf numFmtId="0" fontId="21" fillId="9" borderId="18" xfId="10" applyFont="1" applyFill="1" applyBorder="1" applyAlignment="1">
      <alignment horizontal="center"/>
    </xf>
    <xf numFmtId="15" fontId="31" fillId="0" borderId="18" xfId="9" applyNumberFormat="1" applyFont="1" applyFill="1" applyBorder="1" applyAlignment="1">
      <alignment horizontal="center"/>
    </xf>
    <xf numFmtId="2" fontId="21" fillId="0" borderId="17" xfId="9" applyNumberFormat="1" applyFont="1" applyFill="1" applyBorder="1" applyAlignment="1">
      <alignment horizontal="center"/>
    </xf>
    <xf numFmtId="2" fontId="21" fillId="0" borderId="25" xfId="9" applyNumberFormat="1" applyFont="1" applyFill="1" applyBorder="1" applyAlignment="1">
      <alignment horizontal="center"/>
    </xf>
    <xf numFmtId="15" fontId="19" fillId="0" borderId="21" xfId="9" applyNumberFormat="1" applyFont="1" applyFill="1" applyBorder="1" applyAlignment="1">
      <alignment horizontal="center"/>
    </xf>
    <xf numFmtId="0" fontId="22" fillId="0" borderId="18" xfId="9" applyFont="1" applyBorder="1" applyAlignment="1">
      <alignment horizontal="center"/>
    </xf>
    <xf numFmtId="0" fontId="44" fillId="9" borderId="18" xfId="10" applyFont="1" applyFill="1" applyBorder="1" applyAlignment="1">
      <alignment horizontal="center"/>
    </xf>
    <xf numFmtId="14" fontId="21" fillId="0" borderId="18" xfId="9" applyNumberFormat="1" applyFont="1" applyBorder="1" applyAlignment="1">
      <alignment horizontal="center"/>
    </xf>
    <xf numFmtId="0" fontId="21" fillId="0" borderId="18" xfId="9" applyFont="1" applyBorder="1" applyAlignment="1">
      <alignment horizontal="center"/>
    </xf>
    <xf numFmtId="15" fontId="19" fillId="0" borderId="18" xfId="10" applyNumberFormat="1" applyFont="1" applyFill="1" applyBorder="1" applyAlignment="1">
      <alignment horizontal="center"/>
    </xf>
    <xf numFmtId="2" fontId="22" fillId="0" borderId="17" xfId="10" applyNumberFormat="1" applyFont="1" applyFill="1" applyBorder="1" applyAlignment="1">
      <alignment horizontal="center"/>
    </xf>
    <xf numFmtId="2" fontId="22" fillId="0" borderId="25" xfId="10" applyNumberFormat="1" applyFont="1" applyFill="1" applyBorder="1" applyAlignment="1">
      <alignment horizontal="center"/>
    </xf>
    <xf numFmtId="15" fontId="31" fillId="0" borderId="21" xfId="10" applyNumberFormat="1" applyFont="1" applyFill="1" applyBorder="1" applyAlignment="1">
      <alignment horizontal="center"/>
    </xf>
    <xf numFmtId="0" fontId="21" fillId="0" borderId="18" xfId="10" applyFont="1" applyBorder="1" applyAlignment="1">
      <alignment horizontal="center"/>
    </xf>
    <xf numFmtId="14" fontId="21" fillId="0" borderId="18" xfId="10" applyNumberFormat="1" applyFont="1" applyBorder="1" applyAlignment="1">
      <alignment horizontal="center"/>
    </xf>
    <xf numFmtId="15" fontId="45" fillId="0" borderId="18" xfId="10" applyNumberFormat="1" applyFont="1" applyFill="1" applyBorder="1" applyAlignment="1">
      <alignment horizontal="center"/>
    </xf>
    <xf numFmtId="2" fontId="44" fillId="0" borderId="17" xfId="10" applyNumberFormat="1" applyFont="1" applyFill="1" applyBorder="1" applyAlignment="1">
      <alignment horizontal="center"/>
    </xf>
    <xf numFmtId="2" fontId="44" fillId="0" borderId="25" xfId="10" applyNumberFormat="1" applyFont="1" applyFill="1" applyBorder="1" applyAlignment="1">
      <alignment horizontal="center"/>
    </xf>
    <xf numFmtId="15" fontId="45" fillId="0" borderId="21" xfId="10" applyNumberFormat="1" applyFont="1" applyFill="1" applyBorder="1" applyAlignment="1">
      <alignment horizontal="center"/>
    </xf>
    <xf numFmtId="0" fontId="46" fillId="0" borderId="18" xfId="10" applyFont="1" applyBorder="1" applyAlignment="1">
      <alignment horizontal="center"/>
    </xf>
    <xf numFmtId="14" fontId="44" fillId="0" borderId="18" xfId="10" applyNumberFormat="1" applyFont="1" applyBorder="1" applyAlignment="1">
      <alignment horizontal="center"/>
    </xf>
    <xf numFmtId="0" fontId="44" fillId="0" borderId="18" xfId="10" applyFont="1" applyBorder="1" applyAlignment="1">
      <alignment horizontal="center"/>
    </xf>
    <xf numFmtId="0" fontId="37" fillId="9" borderId="25" xfId="0" applyFont="1" applyFill="1" applyBorder="1" applyAlignment="1">
      <alignment horizontal="center"/>
    </xf>
    <xf numFmtId="0" fontId="22" fillId="3" borderId="0" xfId="0" applyFont="1" applyFill="1" applyBorder="1"/>
    <xf numFmtId="2" fontId="21" fillId="0" borderId="17" xfId="14" applyNumberFormat="1" applyFont="1" applyFill="1" applyBorder="1" applyAlignment="1">
      <alignment horizontal="center"/>
    </xf>
    <xf numFmtId="0" fontId="21" fillId="0" borderId="18" xfId="11" applyFont="1" applyBorder="1" applyAlignment="1">
      <alignment horizontal="center"/>
    </xf>
    <xf numFmtId="0" fontId="37" fillId="9" borderId="0" xfId="0" applyFont="1" applyFill="1" applyBorder="1" applyAlignment="1">
      <alignment horizontal="center"/>
    </xf>
    <xf numFmtId="0" fontId="22" fillId="0" borderId="18" xfId="12" applyFont="1" applyBorder="1" applyAlignment="1">
      <alignment horizontal="center"/>
    </xf>
    <xf numFmtId="2" fontId="22" fillId="0" borderId="17" xfId="14" applyNumberFormat="1" applyFont="1" applyFill="1" applyBorder="1" applyAlignment="1">
      <alignment horizontal="center"/>
    </xf>
    <xf numFmtId="0" fontId="21" fillId="0" borderId="18" xfId="12" applyFont="1" applyBorder="1" applyAlignment="1">
      <alignment horizontal="center"/>
    </xf>
    <xf numFmtId="0" fontId="22" fillId="0" borderId="18" xfId="11" applyFont="1" applyBorder="1" applyAlignment="1">
      <alignment horizontal="center"/>
    </xf>
    <xf numFmtId="15" fontId="19" fillId="0" borderId="18" xfId="12" applyNumberFormat="1" applyFont="1" applyFill="1" applyBorder="1" applyAlignment="1">
      <alignment horizontal="center"/>
    </xf>
    <xf numFmtId="2" fontId="21" fillId="0" borderId="17" xfId="12" applyNumberFormat="1" applyFont="1" applyFill="1" applyBorder="1" applyAlignment="1">
      <alignment horizontal="center"/>
    </xf>
    <xf numFmtId="2" fontId="21" fillId="0" borderId="25" xfId="12" applyNumberFormat="1" applyFont="1" applyFill="1" applyBorder="1" applyAlignment="1">
      <alignment horizontal="center"/>
    </xf>
    <xf numFmtId="15" fontId="31" fillId="0" borderId="21" xfId="12" applyNumberFormat="1" applyFont="1" applyFill="1" applyBorder="1" applyAlignment="1">
      <alignment horizontal="center"/>
    </xf>
    <xf numFmtId="0" fontId="21" fillId="9" borderId="18" xfId="12" applyFont="1" applyFill="1" applyBorder="1" applyAlignment="1">
      <alignment horizontal="center"/>
    </xf>
    <xf numFmtId="14" fontId="22" fillId="0" borderId="18" xfId="12" applyNumberFormat="1" applyFont="1" applyBorder="1" applyAlignment="1">
      <alignment horizontal="center"/>
    </xf>
    <xf numFmtId="0" fontId="22" fillId="3" borderId="0" xfId="12" applyFont="1" applyFill="1" applyBorder="1"/>
    <xf numFmtId="2" fontId="22" fillId="0" borderId="17" xfId="12" applyNumberFormat="1" applyFont="1" applyFill="1" applyBorder="1" applyAlignment="1">
      <alignment horizontal="center"/>
    </xf>
    <xf numFmtId="2" fontId="22" fillId="0" borderId="25" xfId="12" applyNumberFormat="1" applyFont="1" applyFill="1" applyBorder="1" applyAlignment="1">
      <alignment horizontal="center"/>
    </xf>
    <xf numFmtId="14" fontId="21" fillId="0" borderId="18" xfId="12" applyNumberFormat="1" applyFont="1" applyBorder="1" applyAlignment="1">
      <alignment horizontal="center"/>
    </xf>
    <xf numFmtId="15" fontId="19" fillId="0" borderId="15" xfId="0" applyNumberFormat="1" applyFont="1" applyFill="1" applyBorder="1" applyAlignment="1">
      <alignment horizontal="center"/>
    </xf>
    <xf numFmtId="2" fontId="22" fillId="0" borderId="0" xfId="0" applyNumberFormat="1" applyFont="1" applyFill="1" applyBorder="1" applyAlignment="1">
      <alignment horizontal="center"/>
    </xf>
    <xf numFmtId="0" fontId="21" fillId="9" borderId="0" xfId="0" applyFont="1" applyFill="1" applyBorder="1" applyAlignment="1">
      <alignment horizontal="center"/>
    </xf>
    <xf numFmtId="14" fontId="22" fillId="0" borderId="21" xfId="0" applyNumberFormat="1" applyFont="1" applyBorder="1" applyAlignment="1">
      <alignment horizontal="center"/>
    </xf>
    <xf numFmtId="14" fontId="21" fillId="0" borderId="21" xfId="0" applyNumberFormat="1" applyFont="1" applyBorder="1" applyAlignment="1">
      <alignment horizontal="center"/>
    </xf>
    <xf numFmtId="14" fontId="21" fillId="0" borderId="4" xfId="0" applyNumberFormat="1" applyFont="1" applyBorder="1" applyAlignment="1">
      <alignment horizontal="center"/>
    </xf>
    <xf numFmtId="15" fontId="45" fillId="0" borderId="18" xfId="0" applyNumberFormat="1" applyFont="1" applyFill="1" applyBorder="1" applyAlignment="1">
      <alignment horizontal="center"/>
    </xf>
    <xf numFmtId="14" fontId="44" fillId="0" borderId="21" xfId="0" applyNumberFormat="1" applyFont="1" applyBorder="1" applyAlignment="1">
      <alignment horizontal="center"/>
    </xf>
    <xf numFmtId="0" fontId="42" fillId="0" borderId="21" xfId="0" applyFont="1" applyBorder="1"/>
    <xf numFmtId="14" fontId="43" fillId="0" borderId="21" xfId="0" applyNumberFormat="1" applyFont="1" applyBorder="1" applyAlignment="1">
      <alignment horizontal="center"/>
    </xf>
    <xf numFmtId="2" fontId="21" fillId="9" borderId="1" xfId="0" applyNumberFormat="1" applyFont="1" applyFill="1" applyBorder="1" applyAlignment="1">
      <alignment horizontal="center"/>
    </xf>
    <xf numFmtId="15" fontId="19" fillId="0" borderId="15" xfId="0" applyNumberFormat="1" applyFont="1" applyBorder="1" applyAlignment="1">
      <alignment horizontal="center"/>
    </xf>
    <xf numFmtId="14" fontId="22" fillId="0" borderId="4" xfId="0" applyNumberFormat="1" applyFont="1" applyBorder="1" applyAlignment="1">
      <alignment horizontal="center"/>
    </xf>
    <xf numFmtId="15" fontId="31" fillId="0" borderId="35" xfId="0" applyNumberFormat="1" applyFont="1" applyBorder="1" applyAlignment="1">
      <alignment horizontal="center"/>
    </xf>
    <xf numFmtId="0" fontId="22" fillId="3" borderId="2" xfId="0" applyFont="1" applyFill="1" applyBorder="1"/>
    <xf numFmtId="15" fontId="19" fillId="13" borderId="21" xfId="0" applyNumberFormat="1" applyFont="1" applyFill="1" applyBorder="1" applyAlignment="1">
      <alignment horizontal="center"/>
    </xf>
    <xf numFmtId="14" fontId="21" fillId="13" borderId="21" xfId="0" applyNumberFormat="1" applyFont="1" applyFill="1" applyBorder="1" applyAlignment="1">
      <alignment horizontal="center"/>
    </xf>
    <xf numFmtId="0" fontId="22" fillId="0" borderId="18" xfId="0" applyNumberFormat="1" applyFont="1" applyFill="1" applyBorder="1" applyAlignment="1">
      <alignment horizontal="center"/>
    </xf>
    <xf numFmtId="0" fontId="21" fillId="0" borderId="18" xfId="0" applyNumberFormat="1" applyFont="1" applyFill="1" applyBorder="1" applyAlignment="1">
      <alignment horizontal="center"/>
    </xf>
    <xf numFmtId="0" fontId="21" fillId="15" borderId="18" xfId="0" applyNumberFormat="1" applyFont="1" applyFill="1" applyBorder="1" applyAlignment="1">
      <alignment horizontal="center"/>
    </xf>
    <xf numFmtId="0" fontId="21" fillId="13" borderId="18" xfId="0" applyNumberFormat="1" applyFont="1" applyFill="1" applyBorder="1" applyAlignment="1">
      <alignment horizontal="center"/>
    </xf>
    <xf numFmtId="0" fontId="21" fillId="16" borderId="18" xfId="0" applyNumberFormat="1" applyFont="1" applyFill="1" applyBorder="1" applyAlignment="1">
      <alignment horizontal="center"/>
    </xf>
    <xf numFmtId="0" fontId="21" fillId="0" borderId="32" xfId="0" applyNumberFormat="1" applyFont="1" applyFill="1" applyBorder="1" applyAlignment="1">
      <alignment horizontal="center"/>
    </xf>
    <xf numFmtId="0" fontId="22" fillId="15" borderId="32" xfId="0" applyNumberFormat="1" applyFont="1" applyFill="1" applyBorder="1" applyAlignment="1">
      <alignment horizontal="center"/>
    </xf>
    <xf numFmtId="0" fontId="22" fillId="13" borderId="18" xfId="0" applyNumberFormat="1" applyFont="1" applyFill="1" applyBorder="1" applyAlignment="1">
      <alignment horizontal="center"/>
    </xf>
    <xf numFmtId="14" fontId="57" fillId="17" borderId="0" xfId="0" applyNumberFormat="1" applyFont="1" applyFill="1"/>
    <xf numFmtId="0" fontId="21" fillId="0" borderId="1" xfId="0" applyFont="1" applyFill="1" applyBorder="1" applyAlignment="1">
      <alignment horizontal="center"/>
    </xf>
    <xf numFmtId="0" fontId="53" fillId="0" borderId="21" xfId="0" applyFont="1" applyFill="1" applyBorder="1" applyAlignment="1">
      <alignment horizontal="center"/>
    </xf>
    <xf numFmtId="2" fontId="21" fillId="0" borderId="18" xfId="0" applyNumberFormat="1" applyFont="1" applyFill="1" applyBorder="1" applyAlignment="1">
      <alignment horizontal="center" vertical="center"/>
    </xf>
    <xf numFmtId="2" fontId="22" fillId="0" borderId="18" xfId="0" applyNumberFormat="1" applyFont="1" applyFill="1" applyBorder="1" applyAlignment="1">
      <alignment horizontal="center" vertical="center"/>
    </xf>
    <xf numFmtId="0" fontId="21" fillId="0" borderId="18" xfId="0" applyNumberFormat="1" applyFont="1" applyFill="1" applyBorder="1" applyAlignment="1">
      <alignment horizontal="center" vertical="center"/>
    </xf>
    <xf numFmtId="0" fontId="22" fillId="0" borderId="18" xfId="0" applyNumberFormat="1" applyFont="1" applyFill="1" applyBorder="1" applyAlignment="1">
      <alignment horizontal="center" vertical="center"/>
    </xf>
    <xf numFmtId="0" fontId="22" fillId="17" borderId="18" xfId="0" applyNumberFormat="1" applyFont="1" applyFill="1" applyBorder="1" applyAlignment="1">
      <alignment horizontal="center" vertical="center"/>
    </xf>
    <xf numFmtId="0" fontId="21" fillId="0" borderId="18" xfId="0" applyNumberFormat="1" applyFont="1" applyFill="1" applyBorder="1" applyAlignment="1">
      <alignment horizontal="center" wrapText="1"/>
    </xf>
    <xf numFmtId="0" fontId="22" fillId="0" borderId="18" xfId="0" applyNumberFormat="1" applyFont="1" applyFill="1" applyBorder="1" applyAlignment="1">
      <alignment horizontal="center" wrapText="1"/>
    </xf>
    <xf numFmtId="0" fontId="21" fillId="17" borderId="18" xfId="0" applyNumberFormat="1" applyFont="1" applyFill="1" applyBorder="1" applyAlignment="1">
      <alignment horizontal="center" vertical="center"/>
    </xf>
    <xf numFmtId="14" fontId="21" fillId="0" borderId="18" xfId="0" applyNumberFormat="1" applyFont="1" applyBorder="1" applyAlignment="1">
      <alignment horizontal="left"/>
    </xf>
    <xf numFmtId="14" fontId="22" fillId="0" borderId="18" xfId="0" applyNumberFormat="1" applyFont="1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18" xfId="0" applyNumberFormat="1" applyFont="1" applyBorder="1" applyAlignment="1">
      <alignment horizontal="center" vertical="center"/>
    </xf>
    <xf numFmtId="0" fontId="21" fillId="0" borderId="18" xfId="0" applyNumberFormat="1" applyFont="1" applyBorder="1" applyAlignment="1">
      <alignment horizontal="center" wrapText="1"/>
    </xf>
    <xf numFmtId="0" fontId="22" fillId="0" borderId="18" xfId="0" applyNumberFormat="1" applyFont="1" applyBorder="1" applyAlignment="1">
      <alignment horizontal="center" vertical="center"/>
    </xf>
    <xf numFmtId="0" fontId="22" fillId="0" borderId="18" xfId="0" applyNumberFormat="1" applyFont="1" applyBorder="1" applyAlignment="1">
      <alignment horizontal="center" wrapText="1"/>
    </xf>
    <xf numFmtId="2" fontId="21" fillId="0" borderId="18" xfId="0" applyNumberFormat="1" applyFont="1" applyBorder="1" applyAlignment="1">
      <alignment horizontal="center"/>
    </xf>
    <xf numFmtId="0" fontId="22" fillId="9" borderId="17" xfId="0" applyFont="1" applyFill="1" applyBorder="1" applyAlignment="1">
      <alignment horizontal="center"/>
    </xf>
    <xf numFmtId="0" fontId="22" fillId="9" borderId="1" xfId="0" applyFont="1" applyFill="1" applyBorder="1" applyAlignment="1">
      <alignment horizontal="center"/>
    </xf>
    <xf numFmtId="0" fontId="37" fillId="9" borderId="21" xfId="0" applyFont="1" applyFill="1" applyBorder="1" applyAlignment="1">
      <alignment horizontal="center"/>
    </xf>
    <xf numFmtId="0" fontId="22" fillId="0" borderId="18" xfId="0" applyNumberFormat="1" applyFont="1" applyBorder="1" applyAlignment="1">
      <alignment horizontal="center"/>
    </xf>
    <xf numFmtId="0" fontId="21" fillId="0" borderId="18" xfId="0" applyNumberFormat="1" applyFont="1" applyBorder="1" applyAlignment="1">
      <alignment horizontal="center"/>
    </xf>
    <xf numFmtId="2" fontId="22" fillId="0" borderId="18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3" fillId="0" borderId="0" xfId="0" applyFont="1"/>
    <xf numFmtId="0" fontId="22" fillId="0" borderId="17" xfId="0" applyFont="1" applyBorder="1"/>
    <xf numFmtId="0" fontId="21" fillId="0" borderId="1" xfId="0" applyFont="1" applyBorder="1" applyAlignment="1">
      <alignment horizontal="center"/>
    </xf>
    <xf numFmtId="0" fontId="22" fillId="17" borderId="18" xfId="0" applyFont="1" applyFill="1" applyBorder="1" applyAlignment="1">
      <alignment horizontal="center"/>
    </xf>
    <xf numFmtId="15" fontId="19" fillId="17" borderId="18" xfId="0" applyNumberFormat="1" applyFont="1" applyFill="1" applyBorder="1" applyAlignment="1">
      <alignment horizontal="center"/>
    </xf>
    <xf numFmtId="14" fontId="21" fillId="17" borderId="18" xfId="0" applyNumberFormat="1" applyFont="1" applyFill="1" applyBorder="1" applyAlignment="1">
      <alignment horizontal="left"/>
    </xf>
    <xf numFmtId="2" fontId="21" fillId="17" borderId="18" xfId="0" applyNumberFormat="1" applyFont="1" applyFill="1" applyBorder="1" applyAlignment="1">
      <alignment horizontal="center"/>
    </xf>
    <xf numFmtId="15" fontId="31" fillId="17" borderId="18" xfId="0" applyNumberFormat="1" applyFont="1" applyFill="1" applyBorder="1" applyAlignment="1">
      <alignment horizontal="center"/>
    </xf>
    <xf numFmtId="0" fontId="21" fillId="17" borderId="18" xfId="0" applyFont="1" applyFill="1" applyBorder="1" applyAlignment="1">
      <alignment horizontal="center"/>
    </xf>
    <xf numFmtId="14" fontId="22" fillId="17" borderId="21" xfId="0" applyNumberFormat="1" applyFont="1" applyFill="1" applyBorder="1" applyAlignment="1">
      <alignment horizontal="center"/>
    </xf>
    <xf numFmtId="0" fontId="21" fillId="17" borderId="17" xfId="0" applyFont="1" applyFill="1" applyBorder="1"/>
    <xf numFmtId="0" fontId="4" fillId="17" borderId="0" xfId="0" applyFont="1" applyFill="1"/>
    <xf numFmtId="0" fontId="28" fillId="17" borderId="0" xfId="0" applyFont="1" applyFill="1"/>
    <xf numFmtId="14" fontId="22" fillId="17" borderId="18" xfId="0" applyNumberFormat="1" applyFont="1" applyFill="1" applyBorder="1" applyAlignment="1">
      <alignment horizontal="left"/>
    </xf>
    <xf numFmtId="14" fontId="21" fillId="17" borderId="21" xfId="0" applyNumberFormat="1" applyFont="1" applyFill="1" applyBorder="1" applyAlignment="1">
      <alignment horizontal="center"/>
    </xf>
    <xf numFmtId="15" fontId="22" fillId="0" borderId="18" xfId="0" applyNumberFormat="1" applyFont="1" applyBorder="1" applyAlignment="1">
      <alignment horizontal="center" vertical="center"/>
    </xf>
    <xf numFmtId="0" fontId="21" fillId="0" borderId="18" xfId="0" applyFont="1" applyBorder="1" applyAlignment="1">
      <alignment wrapText="1"/>
    </xf>
    <xf numFmtId="0" fontId="22" fillId="0" borderId="18" xfId="0" applyFont="1" applyBorder="1" applyAlignment="1">
      <alignment wrapText="1"/>
    </xf>
    <xf numFmtId="15" fontId="21" fillId="0" borderId="18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17" xfId="0" applyBorder="1"/>
    <xf numFmtId="0" fontId="22" fillId="17" borderId="18" xfId="0" applyFont="1" applyFill="1" applyBorder="1" applyAlignment="1">
      <alignment horizontal="center" vertical="center"/>
    </xf>
    <xf numFmtId="0" fontId="21" fillId="17" borderId="18" xfId="0" applyFont="1" applyFill="1" applyBorder="1" applyAlignment="1">
      <alignment horizontal="center" vertical="center"/>
    </xf>
    <xf numFmtId="14" fontId="21" fillId="18" borderId="18" xfId="0" applyNumberFormat="1" applyFont="1" applyFill="1" applyBorder="1" applyAlignment="1">
      <alignment horizontal="left"/>
    </xf>
    <xf numFmtId="0" fontId="21" fillId="18" borderId="18" xfId="0" applyFont="1" applyFill="1" applyBorder="1" applyAlignment="1">
      <alignment horizontal="center" vertical="center"/>
    </xf>
    <xf numFmtId="2" fontId="21" fillId="18" borderId="18" xfId="0" applyNumberFormat="1" applyFont="1" applyFill="1" applyBorder="1" applyAlignment="1">
      <alignment horizontal="center"/>
    </xf>
    <xf numFmtId="15" fontId="19" fillId="18" borderId="18" xfId="0" applyNumberFormat="1" applyFont="1" applyFill="1" applyBorder="1" applyAlignment="1">
      <alignment horizontal="center"/>
    </xf>
    <xf numFmtId="0" fontId="22" fillId="18" borderId="18" xfId="0" applyFont="1" applyFill="1" applyBorder="1" applyAlignment="1">
      <alignment horizontal="center"/>
    </xf>
    <xf numFmtId="14" fontId="21" fillId="18" borderId="21" xfId="0" applyNumberFormat="1" applyFont="1" applyFill="1" applyBorder="1" applyAlignment="1">
      <alignment horizontal="center"/>
    </xf>
    <xf numFmtId="0" fontId="21" fillId="18" borderId="18" xfId="0" applyFont="1" applyFill="1" applyBorder="1" applyAlignment="1">
      <alignment horizontal="center"/>
    </xf>
    <xf numFmtId="0" fontId="21" fillId="18" borderId="17" xfId="0" applyFont="1" applyFill="1" applyBorder="1"/>
    <xf numFmtId="0" fontId="10" fillId="0" borderId="15" xfId="0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" fontId="0" fillId="2" borderId="0" xfId="0" applyNumberFormat="1" applyFill="1" applyBorder="1" applyAlignment="1" applyProtection="1">
      <alignment horizontal="left" vertical="center"/>
      <protection locked="0"/>
    </xf>
    <xf numFmtId="0" fontId="11" fillId="0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3" fillId="0" borderId="15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4" fillId="0" borderId="0" xfId="0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/>
    </xf>
    <xf numFmtId="0" fontId="63" fillId="19" borderId="0" xfId="0" applyFont="1" applyFill="1"/>
    <xf numFmtId="0" fontId="0" fillId="19" borderId="0" xfId="0" applyFill="1"/>
    <xf numFmtId="0" fontId="11" fillId="19" borderId="0" xfId="0" applyFont="1" applyFill="1" applyBorder="1" applyAlignment="1">
      <alignment vertical="center"/>
    </xf>
    <xf numFmtId="0" fontId="11" fillId="19" borderId="0" xfId="0" applyFont="1" applyFill="1" applyBorder="1" applyAlignment="1">
      <alignment vertical="center" wrapText="1"/>
    </xf>
    <xf numFmtId="168" fontId="11" fillId="19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 applyProtection="1">
      <alignment vertical="center" wrapText="1"/>
      <protection hidden="1"/>
    </xf>
    <xf numFmtId="0" fontId="3" fillId="0" borderId="15" xfId="0" applyFont="1" applyFill="1" applyBorder="1" applyAlignment="1">
      <alignment horizontal="right" vertical="center" wrapText="1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wrapText="1"/>
    </xf>
    <xf numFmtId="14" fontId="7" fillId="17" borderId="5" xfId="0" applyNumberFormat="1" applyFont="1" applyFill="1" applyBorder="1" applyAlignment="1" applyProtection="1">
      <alignment horizontal="left" vertical="center"/>
      <protection locked="0"/>
    </xf>
    <xf numFmtId="167" fontId="12" fillId="11" borderId="5" xfId="0" applyNumberFormat="1" applyFont="1" applyFill="1" applyBorder="1" applyAlignment="1" applyProtection="1">
      <alignment horizontal="right" vertical="center" wrapText="1"/>
    </xf>
    <xf numFmtId="0" fontId="64" fillId="0" borderId="0" xfId="0" applyFont="1"/>
    <xf numFmtId="0" fontId="11" fillId="0" borderId="0" xfId="0" applyFont="1" applyFill="1" applyBorder="1" applyAlignment="1">
      <alignment horizontal="right" vertical="center"/>
    </xf>
    <xf numFmtId="173" fontId="3" fillId="0" borderId="9" xfId="0" applyNumberFormat="1" applyFont="1" applyFill="1" applyBorder="1" applyAlignment="1">
      <alignment horizontal="right" vertical="center"/>
    </xf>
    <xf numFmtId="183" fontId="7" fillId="11" borderId="8" xfId="0" applyNumberFormat="1" applyFont="1" applyFill="1" applyBorder="1" applyAlignment="1" applyProtection="1">
      <alignment horizontal="right" vertical="center" wrapText="1"/>
      <protection locked="0"/>
    </xf>
    <xf numFmtId="0" fontId="20" fillId="8" borderId="35" xfId="0" applyFont="1" applyFill="1" applyBorder="1" applyAlignment="1"/>
    <xf numFmtId="0" fontId="20" fillId="8" borderId="1" xfId="0" applyFont="1" applyFill="1" applyBorder="1" applyAlignment="1"/>
    <xf numFmtId="0" fontId="20" fillId="8" borderId="37" xfId="0" applyFont="1" applyFill="1" applyBorder="1" applyAlignment="1"/>
    <xf numFmtId="175" fontId="21" fillId="0" borderId="2" xfId="14" applyNumberFormat="1" applyFont="1" applyFill="1" applyBorder="1" applyAlignment="1">
      <alignment horizontal="center"/>
    </xf>
    <xf numFmtId="175" fontId="22" fillId="5" borderId="2" xfId="14" applyNumberFormat="1" applyFont="1" applyFill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30" xfId="14" applyFont="1" applyBorder="1" applyAlignment="1">
      <alignment horizontal="center"/>
    </xf>
    <xf numFmtId="0" fontId="25" fillId="6" borderId="18" xfId="14" applyFont="1" applyFill="1" applyBorder="1" applyAlignment="1"/>
    <xf numFmtId="177" fontId="19" fillId="20" borderId="18" xfId="14" applyNumberFormat="1" applyFont="1" applyFill="1" applyBorder="1" applyAlignment="1">
      <alignment horizontal="center"/>
    </xf>
    <xf numFmtId="0" fontId="20" fillId="20" borderId="18" xfId="14" applyFont="1" applyFill="1" applyBorder="1" applyAlignment="1">
      <alignment horizontal="center"/>
    </xf>
    <xf numFmtId="0" fontId="22" fillId="20" borderId="20" xfId="14" applyFont="1" applyFill="1" applyBorder="1" applyAlignment="1">
      <alignment horizontal="center"/>
    </xf>
    <xf numFmtId="0" fontId="20" fillId="20" borderId="21" xfId="14" applyFont="1" applyFill="1" applyBorder="1" applyAlignment="1">
      <alignment horizontal="center"/>
    </xf>
    <xf numFmtId="175" fontId="22" fillId="20" borderId="2" xfId="14" applyNumberFormat="1" applyFont="1" applyFill="1" applyBorder="1" applyAlignment="1">
      <alignment horizontal="center" vertical="center" wrapText="1"/>
    </xf>
    <xf numFmtId="0" fontId="31" fillId="20" borderId="2" xfId="0" applyNumberFormat="1" applyFont="1" applyFill="1" applyBorder="1" applyAlignment="1">
      <alignment horizontal="center"/>
    </xf>
    <xf numFmtId="0" fontId="22" fillId="20" borderId="21" xfId="14" applyFont="1" applyFill="1" applyBorder="1" applyAlignment="1">
      <alignment horizontal="center"/>
    </xf>
    <xf numFmtId="0" fontId="22" fillId="20" borderId="1" xfId="14" applyFont="1" applyFill="1" applyBorder="1" applyAlignment="1">
      <alignment horizontal="center"/>
    </xf>
    <xf numFmtId="178" fontId="22" fillId="20" borderId="1" xfId="14" applyNumberFormat="1" applyFont="1" applyFill="1" applyBorder="1" applyAlignment="1">
      <alignment horizontal="center"/>
    </xf>
    <xf numFmtId="15" fontId="19" fillId="20" borderId="18" xfId="14" applyNumberFormat="1" applyFont="1" applyFill="1" applyBorder="1" applyAlignment="1">
      <alignment horizontal="center"/>
    </xf>
    <xf numFmtId="0" fontId="20" fillId="20" borderId="18" xfId="14" applyFont="1" applyFill="1" applyBorder="1" applyAlignment="1"/>
    <xf numFmtId="0" fontId="20" fillId="20" borderId="1" xfId="14" applyFont="1" applyFill="1" applyBorder="1" applyAlignment="1">
      <alignment horizontal="center"/>
    </xf>
    <xf numFmtId="0" fontId="22" fillId="20" borderId="18" xfId="14" applyFont="1" applyFill="1" applyBorder="1" applyAlignment="1">
      <alignment horizontal="center"/>
    </xf>
    <xf numFmtId="176" fontId="19" fillId="20" borderId="18" xfId="14" applyNumberFormat="1" applyFont="1" applyFill="1" applyBorder="1" applyAlignment="1">
      <alignment horizontal="center"/>
    </xf>
    <xf numFmtId="176" fontId="31" fillId="20" borderId="18" xfId="14" applyNumberFormat="1" applyFont="1" applyFill="1" applyBorder="1" applyAlignment="1">
      <alignment horizontal="center"/>
    </xf>
    <xf numFmtId="14" fontId="26" fillId="20" borderId="18" xfId="14" applyNumberFormat="1" applyFont="1" applyFill="1" applyBorder="1" applyAlignment="1">
      <alignment horizontal="center"/>
    </xf>
    <xf numFmtId="0" fontId="22" fillId="20" borderId="20" xfId="14" applyFont="1" applyFill="1" applyBorder="1" applyAlignment="1">
      <alignment horizontal="center" vertical="center"/>
    </xf>
    <xf numFmtId="0" fontId="26" fillId="20" borderId="21" xfId="14" applyFont="1" applyFill="1" applyBorder="1" applyAlignment="1">
      <alignment horizontal="center" vertical="center"/>
    </xf>
    <xf numFmtId="0" fontId="22" fillId="20" borderId="21" xfId="14" applyFont="1" applyFill="1" applyBorder="1" applyAlignment="1">
      <alignment horizontal="center" vertical="center"/>
    </xf>
    <xf numFmtId="0" fontId="22" fillId="20" borderId="1" xfId="14" applyFont="1" applyFill="1" applyBorder="1" applyAlignment="1">
      <alignment horizontal="center" vertical="center"/>
    </xf>
    <xf numFmtId="178" fontId="22" fillId="20" borderId="1" xfId="14" applyNumberFormat="1" applyFont="1" applyFill="1" applyBorder="1" applyAlignment="1">
      <alignment horizontal="center" vertical="center"/>
    </xf>
    <xf numFmtId="0" fontId="22" fillId="9" borderId="18" xfId="0" applyFont="1" applyFill="1" applyBorder="1" applyAlignment="1">
      <alignment horizontal="center"/>
    </xf>
    <xf numFmtId="0" fontId="22" fillId="9" borderId="18" xfId="7" applyFont="1" applyFill="1" applyBorder="1" applyAlignment="1">
      <alignment horizontal="center"/>
    </xf>
    <xf numFmtId="0" fontId="21" fillId="9" borderId="18" xfId="8" applyFont="1" applyFill="1" applyBorder="1" applyAlignment="1">
      <alignment horizontal="center"/>
    </xf>
    <xf numFmtId="0" fontId="22" fillId="9" borderId="18" xfId="9" applyFont="1" applyFill="1" applyBorder="1" applyAlignment="1">
      <alignment horizontal="center"/>
    </xf>
    <xf numFmtId="0" fontId="46" fillId="9" borderId="18" xfId="10" applyFont="1" applyFill="1" applyBorder="1" applyAlignment="1">
      <alignment horizontal="center"/>
    </xf>
    <xf numFmtId="0" fontId="21" fillId="9" borderId="0" xfId="11" applyFont="1" applyFill="1" applyBorder="1" applyAlignment="1">
      <alignment horizontal="center"/>
    </xf>
    <xf numFmtId="0" fontId="22" fillId="9" borderId="0" xfId="11" applyFont="1" applyFill="1" applyBorder="1" applyAlignment="1">
      <alignment horizontal="center"/>
    </xf>
    <xf numFmtId="0" fontId="22" fillId="9" borderId="19" xfId="0" applyFont="1" applyFill="1" applyBorder="1" applyAlignment="1">
      <alignment horizontal="center"/>
    </xf>
    <xf numFmtId="175" fontId="22" fillId="21" borderId="18" xfId="0" applyNumberFormat="1" applyFont="1" applyFill="1" applyBorder="1" applyAlignment="1">
      <alignment horizontal="center"/>
    </xf>
    <xf numFmtId="175" fontId="21" fillId="9" borderId="18" xfId="0" applyNumberFormat="1" applyFont="1" applyFill="1" applyBorder="1" applyAlignment="1">
      <alignment horizontal="center"/>
    </xf>
    <xf numFmtId="175" fontId="22" fillId="9" borderId="18" xfId="0" applyNumberFormat="1" applyFont="1" applyFill="1" applyBorder="1" applyAlignment="1">
      <alignment horizontal="center"/>
    </xf>
    <xf numFmtId="0" fontId="21" fillId="21" borderId="17" xfId="0" applyFont="1" applyFill="1" applyBorder="1" applyAlignment="1">
      <alignment horizontal="center"/>
    </xf>
    <xf numFmtId="0" fontId="21" fillId="21" borderId="1" xfId="0" applyFont="1" applyFill="1" applyBorder="1" applyAlignment="1">
      <alignment horizontal="center"/>
    </xf>
    <xf numFmtId="0" fontId="53" fillId="21" borderId="2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3" fillId="0" borderId="15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 applyProtection="1">
      <alignment vertical="center" wrapText="1"/>
      <protection hidden="1"/>
    </xf>
    <xf numFmtId="175" fontId="20" fillId="5" borderId="2" xfId="14" applyNumberFormat="1" applyFont="1" applyFill="1" applyBorder="1" applyAlignment="1">
      <alignment horizontal="center" vertical="center" wrapText="1"/>
    </xf>
    <xf numFmtId="175" fontId="26" fillId="0" borderId="2" xfId="14" applyNumberFormat="1" applyFont="1" applyBorder="1" applyAlignment="1">
      <alignment horizontal="center"/>
    </xf>
    <xf numFmtId="0" fontId="21" fillId="9" borderId="32" xfId="0" applyFont="1" applyFill="1" applyBorder="1" applyAlignment="1">
      <alignment horizontal="center"/>
    </xf>
    <xf numFmtId="0" fontId="19" fillId="0" borderId="2" xfId="0" applyNumberFormat="1" applyFont="1" applyBorder="1" applyAlignment="1">
      <alignment horizontal="center"/>
    </xf>
    <xf numFmtId="0" fontId="0" fillId="11" borderId="60" xfId="0" applyFill="1" applyBorder="1" applyAlignment="1">
      <alignment horizontal="center" vertical="center"/>
    </xf>
    <xf numFmtId="0" fontId="0" fillId="0" borderId="57" xfId="0" applyBorder="1" applyAlignment="1">
      <alignment horizontal="right" vertical="center" wrapText="1"/>
    </xf>
    <xf numFmtId="0" fontId="0" fillId="0" borderId="30" xfId="0" applyBorder="1" applyAlignment="1">
      <alignment horizontal="right" vertical="center" wrapText="1"/>
    </xf>
    <xf numFmtId="0" fontId="0" fillId="22" borderId="31" xfId="0" applyFill="1" applyBorder="1" applyAlignment="1">
      <alignment horizontal="left" vertical="center" wrapText="1"/>
    </xf>
    <xf numFmtId="14" fontId="0" fillId="22" borderId="31" xfId="0" applyNumberForma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 wrapText="1"/>
    </xf>
    <xf numFmtId="14" fontId="0" fillId="11" borderId="62" xfId="0" applyNumberFormat="1" applyFill="1" applyBorder="1" applyAlignment="1">
      <alignment horizontal="center" vertical="center" wrapText="1"/>
    </xf>
    <xf numFmtId="14" fontId="0" fillId="11" borderId="31" xfId="0" applyNumberFormat="1" applyFill="1" applyBorder="1" applyAlignment="1">
      <alignment horizontal="center" vertical="center" wrapText="1"/>
    </xf>
    <xf numFmtId="0" fontId="0" fillId="17" borderId="0" xfId="0" applyFill="1" applyAlignment="1">
      <alignment horizontal="left" vertical="center" wrapText="1"/>
    </xf>
    <xf numFmtId="0" fontId="0" fillId="17" borderId="0" xfId="0" applyFill="1" applyAlignment="1">
      <alignment horizontal="left" vertical="center"/>
    </xf>
    <xf numFmtId="0" fontId="57" fillId="0" borderId="0" xfId="0" applyFont="1" applyFill="1"/>
    <xf numFmtId="0" fontId="67" fillId="0" borderId="63" xfId="0" applyFont="1" applyBorder="1" applyAlignment="1">
      <alignment horizontal="right" vertical="center" wrapText="1"/>
    </xf>
    <xf numFmtId="0" fontId="0" fillId="23" borderId="58" xfId="0" applyFill="1" applyBorder="1" applyAlignment="1">
      <alignment horizontal="center" vertical="center"/>
    </xf>
    <xf numFmtId="0" fontId="49" fillId="23" borderId="64" xfId="0" applyFont="1" applyFill="1" applyBorder="1" applyAlignment="1">
      <alignment horizontal="center" vertical="center" wrapText="1"/>
    </xf>
    <xf numFmtId="174" fontId="20" fillId="4" borderId="18" xfId="14" applyNumberFormat="1" applyFont="1" applyFill="1" applyBorder="1" applyAlignment="1">
      <alignment horizontal="center" vertical="center"/>
    </xf>
    <xf numFmtId="0" fontId="26" fillId="4" borderId="18" xfId="14" applyFont="1" applyFill="1" applyBorder="1" applyAlignment="1">
      <alignment horizontal="center" vertical="center"/>
    </xf>
    <xf numFmtId="0" fontId="26" fillId="4" borderId="18" xfId="14" applyFont="1" applyFill="1" applyBorder="1" applyAlignment="1">
      <alignment horizontal="center" vertical="center" wrapText="1"/>
    </xf>
    <xf numFmtId="0" fontId="20" fillId="6" borderId="18" xfId="14" applyFont="1" applyFill="1" applyBorder="1" applyAlignment="1">
      <alignment horizontal="center" vertical="center" wrapText="1"/>
    </xf>
    <xf numFmtId="0" fontId="20" fillId="6" borderId="18" xfId="14" applyFont="1" applyFill="1" applyBorder="1" applyAlignment="1">
      <alignment horizontal="center" vertical="center"/>
    </xf>
    <xf numFmtId="0" fontId="22" fillId="6" borderId="18" xfId="14" applyFont="1" applyFill="1" applyBorder="1" applyAlignment="1">
      <alignment horizontal="center" vertical="center"/>
    </xf>
    <xf numFmtId="0" fontId="29" fillId="6" borderId="18" xfId="14" applyFont="1" applyFill="1" applyBorder="1" applyAlignment="1">
      <alignment horizontal="center" vertical="center"/>
    </xf>
    <xf numFmtId="0" fontId="25" fillId="6" borderId="18" xfId="14" applyFont="1" applyFill="1" applyBorder="1" applyAlignment="1">
      <alignment horizontal="center" vertical="center"/>
    </xf>
    <xf numFmtId="0" fontId="25" fillId="6" borderId="18" xfId="14" applyFont="1" applyFill="1" applyBorder="1" applyAlignment="1">
      <alignment horizontal="center"/>
    </xf>
    <xf numFmtId="0" fontId="20" fillId="4" borderId="67" xfId="0" applyFont="1" applyFill="1" applyBorder="1" applyAlignment="1">
      <alignment horizontal="center" vertical="center" wrapText="1"/>
    </xf>
    <xf numFmtId="0" fontId="21" fillId="4" borderId="67" xfId="0" applyFont="1" applyFill="1" applyBorder="1" applyAlignment="1">
      <alignment horizontal="center" vertical="center" wrapText="1"/>
    </xf>
    <xf numFmtId="0" fontId="25" fillId="6" borderId="31" xfId="14" applyFont="1" applyFill="1" applyBorder="1" applyAlignment="1">
      <alignment horizontal="center" vertical="center"/>
    </xf>
    <xf numFmtId="0" fontId="19" fillId="0" borderId="63" xfId="14" applyFont="1" applyBorder="1" applyAlignment="1">
      <alignment horizontal="center"/>
    </xf>
    <xf numFmtId="0" fontId="29" fillId="6" borderId="68" xfId="14" applyFont="1" applyFill="1" applyBorder="1" applyAlignment="1">
      <alignment horizontal="center" vertical="center"/>
    </xf>
    <xf numFmtId="0" fontId="25" fillId="6" borderId="64" xfId="14" applyFont="1" applyFill="1" applyBorder="1" applyAlignment="1">
      <alignment horizontal="center"/>
    </xf>
    <xf numFmtId="0" fontId="21" fillId="4" borderId="69" xfId="0" applyFont="1" applyFill="1" applyBorder="1" applyAlignment="1">
      <alignment horizontal="center" vertical="center" wrapText="1"/>
    </xf>
    <xf numFmtId="0" fontId="21" fillId="4" borderId="17" xfId="14" applyFont="1" applyFill="1" applyBorder="1" applyAlignment="1">
      <alignment horizontal="center" vertical="center" wrapText="1"/>
    </xf>
    <xf numFmtId="0" fontId="21" fillId="4" borderId="17" xfId="14" applyNumberFormat="1" applyFont="1" applyFill="1" applyBorder="1" applyAlignment="1">
      <alignment horizontal="center" vertical="center"/>
    </xf>
    <xf numFmtId="0" fontId="21" fillId="4" borderId="17" xfId="14" applyNumberFormat="1" applyFont="1" applyFill="1" applyBorder="1" applyAlignment="1">
      <alignment horizontal="center" vertical="center" wrapText="1"/>
    </xf>
    <xf numFmtId="0" fontId="21" fillId="0" borderId="17" xfId="14" applyFont="1" applyBorder="1" applyAlignment="1">
      <alignment horizontal="center"/>
    </xf>
    <xf numFmtId="0" fontId="21" fillId="6" borderId="17" xfId="14" applyFont="1" applyFill="1" applyBorder="1" applyAlignment="1">
      <alignment horizontal="center" vertical="center" wrapText="1"/>
    </xf>
    <xf numFmtId="0" fontId="22" fillId="6" borderId="17" xfId="14" applyFont="1" applyFill="1" applyBorder="1" applyAlignment="1">
      <alignment horizontal="center" vertical="center"/>
    </xf>
    <xf numFmtId="0" fontId="25" fillId="6" borderId="17" xfId="14" applyFont="1" applyFill="1" applyBorder="1" applyAlignment="1">
      <alignment horizontal="center" vertical="center"/>
    </xf>
    <xf numFmtId="0" fontId="25" fillId="6" borderId="17" xfId="14" applyFont="1" applyFill="1" applyBorder="1" applyAlignment="1">
      <alignment horizontal="center"/>
    </xf>
    <xf numFmtId="0" fontId="25" fillId="6" borderId="70" xfId="14" applyFont="1" applyFill="1" applyBorder="1" applyAlignment="1">
      <alignment horizontal="center"/>
    </xf>
    <xf numFmtId="0" fontId="20" fillId="5" borderId="18" xfId="0" applyFont="1" applyFill="1" applyBorder="1" applyAlignment="1">
      <alignment horizontal="center" vertical="center" wrapText="1"/>
    </xf>
    <xf numFmtId="0" fontId="21" fillId="5" borderId="18" xfId="14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/>
    </xf>
    <xf numFmtId="175" fontId="25" fillId="4" borderId="18" xfId="14" applyNumberFormat="1" applyFont="1" applyFill="1" applyBorder="1" applyAlignment="1">
      <alignment horizontal="center" vertical="center"/>
    </xf>
    <xf numFmtId="0" fontId="26" fillId="4" borderId="18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/>
    </xf>
    <xf numFmtId="0" fontId="20" fillId="6" borderId="18" xfId="0" applyFont="1" applyFill="1" applyBorder="1" applyAlignment="1">
      <alignment horizontal="center" vertical="center" wrapText="1"/>
    </xf>
    <xf numFmtId="0" fontId="22" fillId="6" borderId="18" xfId="14" applyFont="1" applyFill="1" applyBorder="1" applyAlignment="1">
      <alignment horizontal="center" vertical="center" wrapText="1"/>
    </xf>
    <xf numFmtId="0" fontId="22" fillId="5" borderId="18" xfId="14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6" borderId="18" xfId="14" applyFont="1" applyFill="1" applyBorder="1" applyAlignment="1">
      <alignment horizontal="center"/>
    </xf>
    <xf numFmtId="0" fontId="29" fillId="6" borderId="18" xfId="0" applyFont="1" applyFill="1" applyBorder="1" applyAlignment="1">
      <alignment horizontal="center"/>
    </xf>
    <xf numFmtId="0" fontId="20" fillId="4" borderId="57" xfId="0" applyFont="1" applyFill="1" applyBorder="1" applyAlignment="1">
      <alignment horizontal="center"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22" fillId="4" borderId="62" xfId="0" applyFont="1" applyFill="1" applyBorder="1" applyAlignment="1">
      <alignment horizontal="center" vertical="center" wrapText="1"/>
    </xf>
    <xf numFmtId="0" fontId="20" fillId="5" borderId="30" xfId="14" applyFont="1" applyFill="1" applyBorder="1" applyAlignment="1">
      <alignment horizontal="center" vertical="center" wrapText="1"/>
    </xf>
    <xf numFmtId="0" fontId="26" fillId="4" borderId="30" xfId="14" applyFont="1" applyFill="1" applyBorder="1" applyAlignment="1">
      <alignment horizontal="center" vertical="center"/>
    </xf>
    <xf numFmtId="0" fontId="20" fillId="6" borderId="30" xfId="14" applyFont="1" applyFill="1" applyBorder="1" applyAlignment="1">
      <alignment horizontal="center" vertical="center" wrapText="1"/>
    </xf>
    <xf numFmtId="0" fontId="20" fillId="6" borderId="30" xfId="14" applyFont="1" applyFill="1" applyBorder="1" applyAlignment="1">
      <alignment horizontal="center" vertical="center"/>
    </xf>
    <xf numFmtId="0" fontId="29" fillId="6" borderId="63" xfId="14" applyFont="1" applyFill="1" applyBorder="1" applyAlignment="1">
      <alignment horizontal="center"/>
    </xf>
    <xf numFmtId="0" fontId="29" fillId="6" borderId="68" xfId="14" applyFont="1" applyFill="1" applyBorder="1" applyAlignment="1">
      <alignment horizontal="center"/>
    </xf>
    <xf numFmtId="0" fontId="25" fillId="6" borderId="68" xfId="14" applyFont="1" applyFill="1" applyBorder="1" applyAlignment="1">
      <alignment horizontal="center"/>
    </xf>
    <xf numFmtId="0" fontId="22" fillId="4" borderId="69" xfId="0" applyFont="1" applyFill="1" applyBorder="1" applyAlignment="1">
      <alignment horizontal="center" vertical="center" wrapText="1"/>
    </xf>
    <xf numFmtId="0" fontId="21" fillId="5" borderId="17" xfId="14" applyFont="1" applyFill="1" applyBorder="1" applyAlignment="1">
      <alignment horizontal="center" vertical="center" wrapText="1"/>
    </xf>
    <xf numFmtId="0" fontId="21" fillId="4" borderId="17" xfId="14" applyFont="1" applyFill="1" applyBorder="1" applyAlignment="1">
      <alignment horizontal="center" vertical="center"/>
    </xf>
    <xf numFmtId="0" fontId="22" fillId="6" borderId="17" xfId="14" applyFont="1" applyFill="1" applyBorder="1" applyAlignment="1">
      <alignment horizontal="center" vertical="center" wrapText="1"/>
    </xf>
    <xf numFmtId="0" fontId="22" fillId="5" borderId="17" xfId="14" applyFont="1" applyFill="1" applyBorder="1" applyAlignment="1">
      <alignment horizontal="center" vertical="center" wrapText="1"/>
    </xf>
    <xf numFmtId="0" fontId="22" fillId="4" borderId="67" xfId="0" applyFont="1" applyFill="1" applyBorder="1" applyAlignment="1">
      <alignment horizontal="center" vertical="center" wrapText="1"/>
    </xf>
    <xf numFmtId="0" fontId="22" fillId="5" borderId="31" xfId="14" applyFont="1" applyFill="1" applyBorder="1" applyAlignment="1">
      <alignment horizontal="center" vertical="center"/>
    </xf>
    <xf numFmtId="0" fontId="20" fillId="4" borderId="30" xfId="14" applyFont="1" applyFill="1" applyBorder="1" applyAlignment="1">
      <alignment horizontal="center" vertical="center" wrapText="1"/>
    </xf>
    <xf numFmtId="0" fontId="22" fillId="4" borderId="31" xfId="14" applyFont="1" applyFill="1" applyBorder="1" applyAlignment="1">
      <alignment horizontal="center" vertical="center"/>
    </xf>
    <xf numFmtId="0" fontId="25" fillId="6" borderId="68" xfId="14" applyFont="1" applyFill="1" applyBorder="1" applyAlignment="1"/>
    <xf numFmtId="0" fontId="19" fillId="0" borderId="71" xfId="14" applyFont="1" applyBorder="1" applyAlignment="1">
      <alignment horizontal="center" vertical="center" wrapText="1"/>
    </xf>
    <xf numFmtId="0" fontId="20" fillId="4" borderId="72" xfId="0" applyFont="1" applyFill="1" applyBorder="1" applyAlignment="1">
      <alignment horizontal="center" vertical="center" wrapText="1"/>
    </xf>
    <xf numFmtId="0" fontId="21" fillId="4" borderId="72" xfId="0" applyFont="1" applyFill="1" applyBorder="1" applyAlignment="1">
      <alignment horizontal="center" vertical="center" wrapText="1"/>
    </xf>
    <xf numFmtId="0" fontId="21" fillId="4" borderId="74" xfId="0" applyFont="1" applyFill="1" applyBorder="1" applyAlignment="1">
      <alignment horizontal="center" vertical="center" wrapText="1"/>
    </xf>
    <xf numFmtId="0" fontId="20" fillId="4" borderId="71" xfId="0" applyFont="1" applyFill="1" applyBorder="1" applyAlignment="1">
      <alignment horizontal="center" vertical="center" wrapText="1"/>
    </xf>
    <xf numFmtId="0" fontId="24" fillId="4" borderId="72" xfId="0" applyFont="1" applyFill="1" applyBorder="1" applyAlignment="1">
      <alignment horizontal="center" vertical="center" wrapText="1"/>
    </xf>
    <xf numFmtId="0" fontId="22" fillId="4" borderId="73" xfId="0" applyFont="1" applyFill="1" applyBorder="1" applyAlignment="1">
      <alignment horizontal="center" vertical="center" wrapText="1"/>
    </xf>
    <xf numFmtId="0" fontId="22" fillId="4" borderId="74" xfId="0" applyFont="1" applyFill="1" applyBorder="1" applyAlignment="1">
      <alignment horizontal="center" vertical="center" wrapText="1"/>
    </xf>
    <xf numFmtId="0" fontId="22" fillId="4" borderId="72" xfId="0" applyFont="1" applyFill="1" applyBorder="1" applyAlignment="1">
      <alignment horizontal="center" vertical="center" wrapText="1"/>
    </xf>
    <xf numFmtId="0" fontId="43" fillId="0" borderId="30" xfId="0" applyFont="1" applyBorder="1"/>
    <xf numFmtId="0" fontId="20" fillId="24" borderId="18" xfId="0" applyFont="1" applyFill="1" applyBorder="1" applyAlignment="1">
      <alignment horizontal="center"/>
    </xf>
    <xf numFmtId="15" fontId="19" fillId="16" borderId="18" xfId="0" applyNumberFormat="1" applyFont="1" applyFill="1" applyBorder="1" applyAlignment="1">
      <alignment horizontal="center"/>
    </xf>
    <xf numFmtId="14" fontId="21" fillId="16" borderId="18" xfId="0" applyNumberFormat="1" applyFont="1" applyFill="1" applyBorder="1" applyAlignment="1">
      <alignment horizontal="left"/>
    </xf>
    <xf numFmtId="0" fontId="21" fillId="16" borderId="18" xfId="0" applyNumberFormat="1" applyFont="1" applyFill="1" applyBorder="1" applyAlignment="1">
      <alignment horizontal="center" vertical="center"/>
    </xf>
    <xf numFmtId="2" fontId="21" fillId="16" borderId="18" xfId="0" applyNumberFormat="1" applyFont="1" applyFill="1" applyBorder="1" applyAlignment="1">
      <alignment horizontal="center"/>
    </xf>
    <xf numFmtId="175" fontId="21" fillId="16" borderId="2" xfId="14" applyNumberFormat="1" applyFont="1" applyFill="1" applyBorder="1" applyAlignment="1">
      <alignment horizontal="center"/>
    </xf>
    <xf numFmtId="175" fontId="26" fillId="16" borderId="2" xfId="14" applyNumberFormat="1" applyFont="1" applyFill="1" applyBorder="1" applyAlignment="1">
      <alignment horizontal="center"/>
    </xf>
    <xf numFmtId="0" fontId="22" fillId="16" borderId="18" xfId="0" applyNumberFormat="1" applyFont="1" applyFill="1" applyBorder="1" applyAlignment="1">
      <alignment horizontal="center" vertical="center"/>
    </xf>
    <xf numFmtId="0" fontId="22" fillId="16" borderId="18" xfId="0" applyFont="1" applyFill="1" applyBorder="1" applyAlignment="1">
      <alignment horizontal="center"/>
    </xf>
    <xf numFmtId="0" fontId="21" fillId="16" borderId="18" xfId="0" applyFont="1" applyFill="1" applyBorder="1" applyAlignment="1">
      <alignment horizontal="center" vertical="center"/>
    </xf>
    <xf numFmtId="175" fontId="22" fillId="16" borderId="18" xfId="0" applyNumberFormat="1" applyFont="1" applyFill="1" applyBorder="1" applyAlignment="1">
      <alignment horizontal="center"/>
    </xf>
    <xf numFmtId="0" fontId="22" fillId="16" borderId="18" xfId="0" applyNumberFormat="1" applyFont="1" applyFill="1" applyBorder="1" applyAlignment="1">
      <alignment horizontal="center"/>
    </xf>
    <xf numFmtId="15" fontId="19" fillId="16" borderId="7" xfId="0" applyNumberFormat="1" applyFont="1" applyFill="1" applyBorder="1" applyAlignment="1">
      <alignment horizontal="center"/>
    </xf>
    <xf numFmtId="14" fontId="21" fillId="16" borderId="8" xfId="0" applyNumberFormat="1" applyFont="1" applyFill="1" applyBorder="1" applyAlignment="1">
      <alignment horizontal="left"/>
    </xf>
    <xf numFmtId="2" fontId="21" fillId="16" borderId="7" xfId="0" applyNumberFormat="1" applyFont="1" applyFill="1" applyBorder="1" applyAlignment="1">
      <alignment horizontal="center"/>
    </xf>
    <xf numFmtId="15" fontId="31" fillId="16" borderId="21" xfId="0" applyNumberFormat="1" applyFont="1" applyFill="1" applyBorder="1" applyAlignment="1">
      <alignment horizontal="center"/>
    </xf>
    <xf numFmtId="0" fontId="21" fillId="16" borderId="32" xfId="0" applyFont="1" applyFill="1" applyBorder="1" applyAlignment="1">
      <alignment horizontal="center"/>
    </xf>
    <xf numFmtId="15" fontId="19" fillId="16" borderId="30" xfId="0" applyNumberFormat="1" applyFont="1" applyFill="1" applyBorder="1" applyAlignment="1">
      <alignment horizontal="center"/>
    </xf>
    <xf numFmtId="2" fontId="21" fillId="16" borderId="31" xfId="0" applyNumberFormat="1" applyFont="1" applyFill="1" applyBorder="1" applyAlignment="1">
      <alignment horizontal="center"/>
    </xf>
    <xf numFmtId="0" fontId="19" fillId="16" borderId="18" xfId="0" applyNumberFormat="1" applyFont="1" applyFill="1" applyBorder="1" applyAlignment="1">
      <alignment horizontal="center"/>
    </xf>
    <xf numFmtId="15" fontId="19" fillId="16" borderId="2" xfId="0" applyNumberFormat="1" applyFont="1" applyFill="1" applyBorder="1" applyAlignment="1">
      <alignment horizontal="center"/>
    </xf>
    <xf numFmtId="2" fontId="21" fillId="16" borderId="2" xfId="0" applyNumberFormat="1" applyFont="1" applyFill="1" applyBorder="1" applyAlignment="1">
      <alignment horizontal="center"/>
    </xf>
    <xf numFmtId="15" fontId="31" fillId="16" borderId="33" xfId="0" applyNumberFormat="1" applyFont="1" applyFill="1" applyBorder="1" applyAlignment="1">
      <alignment horizontal="center"/>
    </xf>
    <xf numFmtId="0" fontId="31" fillId="16" borderId="2" xfId="0" applyNumberFormat="1" applyFont="1" applyFill="1" applyBorder="1" applyAlignment="1">
      <alignment horizontal="center"/>
    </xf>
    <xf numFmtId="2" fontId="21" fillId="16" borderId="17" xfId="0" applyNumberFormat="1" applyFont="1" applyFill="1" applyBorder="1" applyAlignment="1">
      <alignment horizontal="center"/>
    </xf>
    <xf numFmtId="2" fontId="21" fillId="16" borderId="25" xfId="0" applyNumberFormat="1" applyFont="1" applyFill="1" applyBorder="1" applyAlignment="1">
      <alignment horizontal="center"/>
    </xf>
    <xf numFmtId="15" fontId="19" fillId="16" borderId="21" xfId="0" applyNumberFormat="1" applyFont="1" applyFill="1" applyBorder="1" applyAlignment="1">
      <alignment horizontal="center"/>
    </xf>
    <xf numFmtId="15" fontId="19" fillId="16" borderId="18" xfId="8" applyNumberFormat="1" applyFont="1" applyFill="1" applyBorder="1" applyAlignment="1">
      <alignment horizontal="center"/>
    </xf>
    <xf numFmtId="2" fontId="21" fillId="16" borderId="17" xfId="8" applyNumberFormat="1" applyFont="1" applyFill="1" applyBorder="1" applyAlignment="1">
      <alignment horizontal="center"/>
    </xf>
    <xf numFmtId="2" fontId="21" fillId="16" borderId="25" xfId="8" applyNumberFormat="1" applyFont="1" applyFill="1" applyBorder="1" applyAlignment="1">
      <alignment horizontal="center"/>
    </xf>
    <xf numFmtId="15" fontId="19" fillId="16" borderId="21" xfId="8" applyNumberFormat="1" applyFont="1" applyFill="1" applyBorder="1" applyAlignment="1">
      <alignment horizontal="center"/>
    </xf>
    <xf numFmtId="0" fontId="22" fillId="16" borderId="18" xfId="8" applyFont="1" applyFill="1" applyBorder="1" applyAlignment="1">
      <alignment horizontal="center"/>
    </xf>
    <xf numFmtId="0" fontId="20" fillId="16" borderId="18" xfId="8" applyFont="1" applyFill="1" applyBorder="1" applyAlignment="1">
      <alignment horizontal="center"/>
    </xf>
    <xf numFmtId="0" fontId="20" fillId="24" borderId="21" xfId="0" applyFont="1" applyFill="1" applyBorder="1" applyAlignment="1">
      <alignment horizontal="center"/>
    </xf>
    <xf numFmtId="15" fontId="19" fillId="24" borderId="18" xfId="0" applyNumberFormat="1" applyFont="1" applyFill="1" applyBorder="1" applyAlignment="1">
      <alignment horizontal="center"/>
    </xf>
    <xf numFmtId="14" fontId="21" fillId="24" borderId="18" xfId="0" applyNumberFormat="1" applyFont="1" applyFill="1" applyBorder="1" applyAlignment="1">
      <alignment horizontal="left"/>
    </xf>
    <xf numFmtId="0" fontId="21" fillId="24" borderId="18" xfId="0" applyNumberFormat="1" applyFont="1" applyFill="1" applyBorder="1" applyAlignment="1">
      <alignment horizontal="center" vertical="center"/>
    </xf>
    <xf numFmtId="2" fontId="21" fillId="24" borderId="18" xfId="0" applyNumberFormat="1" applyFont="1" applyFill="1" applyBorder="1" applyAlignment="1">
      <alignment horizontal="center"/>
    </xf>
    <xf numFmtId="175" fontId="21" fillId="24" borderId="2" xfId="14" applyNumberFormat="1" applyFont="1" applyFill="1" applyBorder="1" applyAlignment="1">
      <alignment horizontal="center"/>
    </xf>
    <xf numFmtId="175" fontId="26" fillId="24" borderId="2" xfId="14" applyNumberFormat="1" applyFont="1" applyFill="1" applyBorder="1" applyAlignment="1">
      <alignment horizontal="center"/>
    </xf>
    <xf numFmtId="0" fontId="22" fillId="24" borderId="18" xfId="0" applyNumberFormat="1" applyFont="1" applyFill="1" applyBorder="1" applyAlignment="1">
      <alignment horizontal="center" vertical="center"/>
    </xf>
    <xf numFmtId="0" fontId="20" fillId="13" borderId="21" xfId="0" applyFont="1" applyFill="1" applyBorder="1" applyAlignment="1">
      <alignment horizontal="center"/>
    </xf>
    <xf numFmtId="0" fontId="20" fillId="16" borderId="21" xfId="0" applyFont="1" applyFill="1" applyBorder="1" applyAlignment="1">
      <alignment horizontal="center"/>
    </xf>
    <xf numFmtId="175" fontId="26" fillId="0" borderId="2" xfId="14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37" fillId="0" borderId="21" xfId="0" applyFont="1" applyFill="1" applyBorder="1" applyAlignment="1">
      <alignment horizontal="center"/>
    </xf>
    <xf numFmtId="0" fontId="22" fillId="0" borderId="17" xfId="0" applyFont="1" applyFill="1" applyBorder="1"/>
    <xf numFmtId="0" fontId="28" fillId="0" borderId="0" xfId="0" applyFont="1" applyFill="1"/>
    <xf numFmtId="14" fontId="22" fillId="16" borderId="18" xfId="0" applyNumberFormat="1" applyFont="1" applyFill="1" applyBorder="1" applyAlignment="1">
      <alignment horizontal="left"/>
    </xf>
    <xf numFmtId="2" fontId="22" fillId="16" borderId="18" xfId="0" applyNumberFormat="1" applyFont="1" applyFill="1" applyBorder="1" applyAlignment="1">
      <alignment horizontal="center"/>
    </xf>
    <xf numFmtId="15" fontId="31" fillId="16" borderId="18" xfId="0" applyNumberFormat="1" applyFont="1" applyFill="1" applyBorder="1" applyAlignment="1">
      <alignment horizontal="center"/>
    </xf>
    <xf numFmtId="0" fontId="21" fillId="16" borderId="18" xfId="0" applyFont="1" applyFill="1" applyBorder="1" applyAlignment="1">
      <alignment horizontal="center"/>
    </xf>
    <xf numFmtId="0" fontId="22" fillId="24" borderId="18" xfId="0" applyFont="1" applyFill="1" applyBorder="1" applyAlignment="1">
      <alignment horizontal="center"/>
    </xf>
    <xf numFmtId="15" fontId="19" fillId="16" borderId="57" xfId="14" applyNumberFormat="1" applyFont="1" applyFill="1" applyBorder="1" applyAlignment="1">
      <alignment horizontal="center"/>
    </xf>
    <xf numFmtId="0" fontId="36" fillId="16" borderId="67" xfId="14" applyFont="1" applyFill="1" applyBorder="1" applyAlignment="1">
      <alignment horizontal="center"/>
    </xf>
    <xf numFmtId="0" fontId="36" fillId="16" borderId="57" xfId="14" applyFont="1" applyFill="1" applyBorder="1" applyAlignment="1">
      <alignment horizontal="center"/>
    </xf>
    <xf numFmtId="175" fontId="22" fillId="16" borderId="62" xfId="14" applyNumberFormat="1" applyFont="1" applyFill="1" applyBorder="1" applyAlignment="1">
      <alignment horizontal="center"/>
    </xf>
    <xf numFmtId="15" fontId="19" fillId="16" borderId="30" xfId="14" applyNumberFormat="1" applyFont="1" applyFill="1" applyBorder="1" applyAlignment="1">
      <alignment horizontal="center"/>
    </xf>
    <xf numFmtId="0" fontId="36" fillId="16" borderId="18" xfId="14" applyFont="1" applyFill="1" applyBorder="1" applyAlignment="1">
      <alignment horizontal="center"/>
    </xf>
    <xf numFmtId="178" fontId="22" fillId="16" borderId="18" xfId="14" applyNumberFormat="1" applyFont="1" applyFill="1" applyBorder="1" applyAlignment="1">
      <alignment horizontal="center"/>
    </xf>
    <xf numFmtId="0" fontId="36" fillId="16" borderId="30" xfId="14" applyFont="1" applyFill="1" applyBorder="1" applyAlignment="1">
      <alignment horizontal="center"/>
    </xf>
    <xf numFmtId="175" fontId="22" fillId="16" borderId="18" xfId="14" applyNumberFormat="1" applyFont="1" applyFill="1" applyBorder="1" applyAlignment="1">
      <alignment horizontal="center"/>
    </xf>
    <xf numFmtId="175" fontId="22" fillId="16" borderId="31" xfId="14" applyNumberFormat="1" applyFont="1" applyFill="1" applyBorder="1" applyAlignment="1">
      <alignment horizontal="center"/>
    </xf>
    <xf numFmtId="0" fontId="36" fillId="16" borderId="18" xfId="3" applyFont="1" applyFill="1" applyBorder="1" applyAlignment="1">
      <alignment horizontal="center"/>
    </xf>
    <xf numFmtId="15" fontId="19" fillId="16" borderId="30" xfId="3" applyNumberFormat="1" applyFont="1" applyFill="1" applyBorder="1" applyAlignment="1">
      <alignment horizontal="center"/>
    </xf>
    <xf numFmtId="0" fontId="22" fillId="16" borderId="18" xfId="3" applyFont="1" applyFill="1" applyBorder="1" applyAlignment="1">
      <alignment horizontal="center"/>
    </xf>
    <xf numFmtId="0" fontId="36" fillId="16" borderId="30" xfId="3" applyFont="1" applyFill="1" applyBorder="1" applyAlignment="1">
      <alignment horizontal="center"/>
    </xf>
    <xf numFmtId="0" fontId="22" fillId="16" borderId="31" xfId="3" applyFont="1" applyFill="1" applyBorder="1" applyAlignment="1">
      <alignment horizontal="center"/>
    </xf>
    <xf numFmtId="14" fontId="21" fillId="16" borderId="30" xfId="0" applyNumberFormat="1" applyFont="1" applyFill="1" applyBorder="1" applyAlignment="1">
      <alignment horizontal="center"/>
    </xf>
    <xf numFmtId="0" fontId="22" fillId="16" borderId="17" xfId="0" applyFont="1" applyFill="1" applyBorder="1" applyAlignment="1">
      <alignment horizontal="center"/>
    </xf>
    <xf numFmtId="0" fontId="21" fillId="16" borderId="31" xfId="0" applyFont="1" applyFill="1" applyBorder="1" applyAlignment="1">
      <alignment horizontal="center"/>
    </xf>
    <xf numFmtId="2" fontId="21" fillId="16" borderId="68" xfId="0" applyNumberFormat="1" applyFont="1" applyFill="1" applyBorder="1" applyAlignment="1">
      <alignment horizontal="center"/>
    </xf>
    <xf numFmtId="2" fontId="21" fillId="16" borderId="70" xfId="0" applyNumberFormat="1" applyFont="1" applyFill="1" applyBorder="1" applyAlignment="1">
      <alignment horizontal="center"/>
    </xf>
    <xf numFmtId="15" fontId="19" fillId="16" borderId="63" xfId="0" applyNumberFormat="1" applyFont="1" applyFill="1" applyBorder="1" applyAlignment="1">
      <alignment horizontal="center"/>
    </xf>
    <xf numFmtId="0" fontId="21" fillId="16" borderId="68" xfId="0" applyFont="1" applyFill="1" applyBorder="1" applyAlignment="1">
      <alignment horizontal="center"/>
    </xf>
    <xf numFmtId="0" fontId="21" fillId="16" borderId="64" xfId="0" applyFont="1" applyFill="1" applyBorder="1" applyAlignment="1">
      <alignment horizontal="center"/>
    </xf>
    <xf numFmtId="175" fontId="20" fillId="16" borderId="2" xfId="14" applyNumberFormat="1" applyFont="1" applyFill="1" applyBorder="1" applyAlignment="1">
      <alignment horizontal="center" vertical="center" wrapText="1"/>
    </xf>
    <xf numFmtId="0" fontId="20" fillId="16" borderId="18" xfId="14" applyFont="1" applyFill="1" applyBorder="1" applyAlignment="1">
      <alignment horizontal="center"/>
    </xf>
    <xf numFmtId="15" fontId="19" fillId="16" borderId="18" xfId="14" applyNumberFormat="1" applyFont="1" applyFill="1" applyBorder="1" applyAlignment="1">
      <alignment horizontal="center"/>
    </xf>
    <xf numFmtId="0" fontId="22" fillId="16" borderId="20" xfId="14" applyFont="1" applyFill="1" applyBorder="1" applyAlignment="1">
      <alignment horizontal="center"/>
    </xf>
    <xf numFmtId="0" fontId="20" fillId="16" borderId="21" xfId="14" applyFont="1" applyFill="1" applyBorder="1" applyAlignment="1">
      <alignment horizontal="center"/>
    </xf>
    <xf numFmtId="0" fontId="20" fillId="16" borderId="35" xfId="14" applyFont="1" applyFill="1" applyBorder="1" applyAlignment="1">
      <alignment horizontal="center"/>
    </xf>
    <xf numFmtId="175" fontId="22" fillId="16" borderId="1" xfId="14" applyNumberFormat="1" applyFont="1" applyFill="1" applyBorder="1" applyAlignment="1">
      <alignment horizontal="center"/>
    </xf>
    <xf numFmtId="0" fontId="22" fillId="16" borderId="37" xfId="14" applyFont="1" applyFill="1" applyBorder="1"/>
    <xf numFmtId="0" fontId="36" fillId="16" borderId="21" xfId="14" applyFont="1" applyFill="1" applyBorder="1" applyAlignment="1">
      <alignment horizontal="center"/>
    </xf>
    <xf numFmtId="0" fontId="36" fillId="16" borderId="31" xfId="14" applyFont="1" applyFill="1" applyBorder="1"/>
    <xf numFmtId="178" fontId="21" fillId="16" borderId="18" xfId="14" applyNumberFormat="1" applyFont="1" applyFill="1" applyBorder="1" applyAlignment="1">
      <alignment horizontal="center"/>
    </xf>
    <xf numFmtId="0" fontId="20" fillId="16" borderId="18" xfId="3" applyFont="1" applyFill="1" applyBorder="1" applyAlignment="1">
      <alignment horizontal="center"/>
    </xf>
    <xf numFmtId="15" fontId="19" fillId="16" borderId="18" xfId="3" applyNumberFormat="1" applyFont="1" applyFill="1" applyBorder="1" applyAlignment="1">
      <alignment horizontal="center"/>
    </xf>
    <xf numFmtId="0" fontId="22" fillId="16" borderId="20" xfId="3" applyFont="1" applyFill="1" applyBorder="1" applyAlignment="1">
      <alignment horizontal="center"/>
    </xf>
    <xf numFmtId="0" fontId="36" fillId="16" borderId="21" xfId="3" applyFont="1" applyFill="1" applyBorder="1" applyAlignment="1">
      <alignment horizontal="center"/>
    </xf>
    <xf numFmtId="0" fontId="36" fillId="16" borderId="31" xfId="3" applyFont="1" applyFill="1" applyBorder="1"/>
    <xf numFmtId="0" fontId="22" fillId="16" borderId="17" xfId="8" applyFont="1" applyFill="1" applyBorder="1" applyAlignment="1">
      <alignment horizontal="center"/>
    </xf>
    <xf numFmtId="0" fontId="37" fillId="16" borderId="25" xfId="8" applyFont="1" applyFill="1" applyBorder="1" applyAlignment="1">
      <alignment horizontal="center"/>
    </xf>
    <xf numFmtId="14" fontId="21" fillId="16" borderId="18" xfId="8" applyNumberFormat="1" applyFont="1" applyFill="1" applyBorder="1" applyAlignment="1">
      <alignment horizontal="center"/>
    </xf>
    <xf numFmtId="0" fontId="21" fillId="16" borderId="18" xfId="8" applyFont="1" applyFill="1" applyBorder="1" applyAlignment="1">
      <alignment horizontal="center"/>
    </xf>
    <xf numFmtId="0" fontId="25" fillId="16" borderId="18" xfId="8" applyFont="1" applyFill="1" applyBorder="1"/>
    <xf numFmtId="14" fontId="21" fillId="16" borderId="18" xfId="0" applyNumberFormat="1" applyFont="1" applyFill="1" applyBorder="1" applyAlignment="1">
      <alignment horizontal="center"/>
    </xf>
    <xf numFmtId="0" fontId="22" fillId="16" borderId="0" xfId="0" applyFont="1" applyFill="1" applyBorder="1"/>
    <xf numFmtId="0" fontId="37" fillId="16" borderId="31" xfId="0" applyFont="1" applyFill="1" applyBorder="1" applyAlignment="1">
      <alignment horizontal="center"/>
    </xf>
    <xf numFmtId="0" fontId="68" fillId="0" borderId="30" xfId="0" applyFont="1" applyBorder="1"/>
    <xf numFmtId="0" fontId="69" fillId="0" borderId="30" xfId="0" applyFont="1" applyBorder="1"/>
    <xf numFmtId="0" fontId="22" fillId="16" borderId="34" xfId="0" applyFont="1" applyFill="1" applyBorder="1"/>
    <xf numFmtId="0" fontId="21" fillId="16" borderId="2" xfId="0" applyFont="1" applyFill="1" applyBorder="1" applyAlignment="1">
      <alignment horizontal="center"/>
    </xf>
    <xf numFmtId="0" fontId="53" fillId="16" borderId="31" xfId="0" applyFont="1" applyFill="1" applyBorder="1" applyAlignment="1">
      <alignment horizontal="center"/>
    </xf>
    <xf numFmtId="0" fontId="22" fillId="16" borderId="47" xfId="0" applyFont="1" applyFill="1" applyBorder="1"/>
    <xf numFmtId="0" fontId="21" fillId="16" borderId="21" xfId="0" applyFont="1" applyFill="1" applyBorder="1" applyAlignment="1">
      <alignment horizontal="center"/>
    </xf>
    <xf numFmtId="0" fontId="22" fillId="16" borderId="2" xfId="0" applyFont="1" applyFill="1" applyBorder="1"/>
    <xf numFmtId="175" fontId="21" fillId="13" borderId="2" xfId="14" applyNumberFormat="1" applyFont="1" applyFill="1" applyBorder="1" applyAlignment="1">
      <alignment horizontal="center"/>
    </xf>
    <xf numFmtId="175" fontId="26" fillId="13" borderId="2" xfId="14" applyNumberFormat="1" applyFont="1" applyFill="1" applyBorder="1" applyAlignment="1">
      <alignment horizontal="center"/>
    </xf>
    <xf numFmtId="0" fontId="22" fillId="13" borderId="2" xfId="0" applyFont="1" applyFill="1" applyBorder="1"/>
    <xf numFmtId="15" fontId="19" fillId="24" borderId="8" xfId="0" applyNumberFormat="1" applyFont="1" applyFill="1" applyBorder="1" applyAlignment="1">
      <alignment horizontal="center"/>
    </xf>
    <xf numFmtId="15" fontId="22" fillId="24" borderId="8" xfId="0" applyNumberFormat="1" applyFont="1" applyFill="1" applyBorder="1" applyAlignment="1">
      <alignment horizontal="center"/>
    </xf>
    <xf numFmtId="0" fontId="21" fillId="24" borderId="18" xfId="0" applyFont="1" applyFill="1" applyBorder="1" applyAlignment="1">
      <alignment horizontal="center"/>
    </xf>
    <xf numFmtId="0" fontId="21" fillId="24" borderId="2" xfId="0" applyFont="1" applyFill="1" applyBorder="1" applyAlignment="1">
      <alignment horizontal="center"/>
    </xf>
    <xf numFmtId="14" fontId="21" fillId="24" borderId="21" xfId="0" applyNumberFormat="1" applyFont="1" applyFill="1" applyBorder="1" applyAlignment="1">
      <alignment horizontal="center"/>
    </xf>
    <xf numFmtId="0" fontId="22" fillId="24" borderId="2" xfId="0" applyFont="1" applyFill="1" applyBorder="1"/>
    <xf numFmtId="2" fontId="21" fillId="24" borderId="7" xfId="0" applyNumberFormat="1" applyFont="1" applyFill="1" applyBorder="1" applyAlignment="1">
      <alignment horizontal="center"/>
    </xf>
    <xf numFmtId="0" fontId="22" fillId="24" borderId="32" xfId="0" applyNumberFormat="1" applyFont="1" applyFill="1" applyBorder="1" applyAlignment="1">
      <alignment horizontal="center"/>
    </xf>
    <xf numFmtId="0" fontId="21" fillId="24" borderId="32" xfId="0" applyFont="1" applyFill="1" applyBorder="1" applyAlignment="1">
      <alignment horizontal="center"/>
    </xf>
    <xf numFmtId="0" fontId="53" fillId="24" borderId="2" xfId="0" applyFont="1" applyFill="1" applyBorder="1" applyAlignment="1">
      <alignment horizontal="center"/>
    </xf>
    <xf numFmtId="14" fontId="21" fillId="24" borderId="8" xfId="0" applyNumberFormat="1" applyFont="1" applyFill="1" applyBorder="1" applyAlignment="1">
      <alignment horizontal="center"/>
    </xf>
    <xf numFmtId="175" fontId="21" fillId="0" borderId="18" xfId="14" applyNumberFormat="1" applyFont="1" applyFill="1" applyBorder="1" applyAlignment="1">
      <alignment horizontal="center"/>
    </xf>
    <xf numFmtId="175" fontId="26" fillId="0" borderId="18" xfId="14" applyNumberFormat="1" applyFont="1" applyBorder="1" applyAlignment="1">
      <alignment horizontal="center"/>
    </xf>
    <xf numFmtId="0" fontId="28" fillId="9" borderId="18" xfId="0" applyFont="1" applyFill="1" applyBorder="1"/>
    <xf numFmtId="0" fontId="22" fillId="24" borderId="49" xfId="0" applyFont="1" applyFill="1" applyBorder="1"/>
    <xf numFmtId="0" fontId="21" fillId="16" borderId="17" xfId="0" applyFont="1" applyFill="1" applyBorder="1" applyAlignment="1">
      <alignment horizontal="center"/>
    </xf>
    <xf numFmtId="0" fontId="53" fillId="16" borderId="1" xfId="0" applyFont="1" applyFill="1" applyBorder="1" applyAlignment="1">
      <alignment horizontal="center"/>
    </xf>
    <xf numFmtId="14" fontId="22" fillId="16" borderId="21" xfId="0" applyNumberFormat="1" applyFont="1" applyFill="1" applyBorder="1" applyAlignment="1">
      <alignment horizontal="center"/>
    </xf>
    <xf numFmtId="0" fontId="21" fillId="13" borderId="17" xfId="0" applyFont="1" applyFill="1" applyBorder="1"/>
    <xf numFmtId="0" fontId="21" fillId="16" borderId="1" xfId="0" applyFont="1" applyFill="1" applyBorder="1" applyAlignment="1">
      <alignment horizontal="center"/>
    </xf>
    <xf numFmtId="0" fontId="53" fillId="16" borderId="21" xfId="0" applyFont="1" applyFill="1" applyBorder="1" applyAlignment="1">
      <alignment horizontal="center"/>
    </xf>
    <xf numFmtId="0" fontId="21" fillId="16" borderId="17" xfId="0" applyFont="1" applyFill="1" applyBorder="1"/>
    <xf numFmtId="2" fontId="22" fillId="24" borderId="18" xfId="0" applyNumberFormat="1" applyFont="1" applyFill="1" applyBorder="1" applyAlignment="1">
      <alignment horizontal="center"/>
    </xf>
    <xf numFmtId="0" fontId="21" fillId="24" borderId="17" xfId="0" applyFont="1" applyFill="1" applyBorder="1" applyAlignment="1">
      <alignment horizontal="center"/>
    </xf>
    <xf numFmtId="0" fontId="21" fillId="24" borderId="1" xfId="0" applyFont="1" applyFill="1" applyBorder="1" applyAlignment="1">
      <alignment horizontal="center"/>
    </xf>
    <xf numFmtId="0" fontId="53" fillId="24" borderId="21" xfId="0" applyFont="1" applyFill="1" applyBorder="1" applyAlignment="1">
      <alignment horizontal="center"/>
    </xf>
    <xf numFmtId="0" fontId="22" fillId="24" borderId="17" xfId="0" applyFont="1" applyFill="1" applyBorder="1"/>
    <xf numFmtId="0" fontId="22" fillId="13" borderId="18" xfId="0" applyNumberFormat="1" applyFont="1" applyFill="1" applyBorder="1" applyAlignment="1">
      <alignment horizontal="center" vertical="center"/>
    </xf>
    <xf numFmtId="0" fontId="53" fillId="13" borderId="21" xfId="0" applyFont="1" applyFill="1" applyBorder="1" applyAlignment="1">
      <alignment horizontal="center"/>
    </xf>
    <xf numFmtId="0" fontId="21" fillId="13" borderId="18" xfId="0" applyNumberFormat="1" applyFont="1" applyFill="1" applyBorder="1" applyAlignment="1">
      <alignment horizontal="center" wrapText="1"/>
    </xf>
    <xf numFmtId="0" fontId="22" fillId="13" borderId="17" xfId="0" applyFont="1" applyFill="1" applyBorder="1"/>
    <xf numFmtId="0" fontId="21" fillId="16" borderId="18" xfId="0" applyNumberFormat="1" applyFont="1" applyFill="1" applyBorder="1" applyAlignment="1">
      <alignment horizontal="center" wrapText="1"/>
    </xf>
    <xf numFmtId="0" fontId="22" fillId="16" borderId="17" xfId="0" applyFont="1" applyFill="1" applyBorder="1"/>
    <xf numFmtId="0" fontId="22" fillId="16" borderId="1" xfId="0" applyFont="1" applyFill="1" applyBorder="1" applyAlignment="1">
      <alignment horizontal="center"/>
    </xf>
    <xf numFmtId="0" fontId="37" fillId="16" borderId="21" xfId="0" applyFont="1" applyFill="1" applyBorder="1" applyAlignment="1">
      <alignment horizontal="center"/>
    </xf>
    <xf numFmtId="0" fontId="21" fillId="24" borderId="18" xfId="0" applyNumberFormat="1" applyFont="1" applyFill="1" applyBorder="1" applyAlignment="1">
      <alignment horizontal="center" wrapText="1"/>
    </xf>
    <xf numFmtId="0" fontId="21" fillId="24" borderId="17" xfId="0" applyFont="1" applyFill="1" applyBorder="1"/>
    <xf numFmtId="0" fontId="21" fillId="13" borderId="18" xfId="0" applyNumberFormat="1" applyFont="1" applyFill="1" applyBorder="1" applyAlignment="1">
      <alignment horizontal="center" vertical="center"/>
    </xf>
    <xf numFmtId="15" fontId="31" fillId="13" borderId="18" xfId="0" applyNumberFormat="1" applyFont="1" applyFill="1" applyBorder="1" applyAlignment="1">
      <alignment horizontal="center"/>
    </xf>
    <xf numFmtId="0" fontId="22" fillId="13" borderId="17" xfId="0" applyFont="1" applyFill="1" applyBorder="1" applyAlignment="1">
      <alignment horizontal="center"/>
    </xf>
    <xf numFmtId="0" fontId="22" fillId="13" borderId="1" xfId="0" applyFont="1" applyFill="1" applyBorder="1" applyAlignment="1">
      <alignment horizontal="center"/>
    </xf>
    <xf numFmtId="0" fontId="37" fillId="13" borderId="21" xfId="0" applyFont="1" applyFill="1" applyBorder="1" applyAlignment="1">
      <alignment horizontal="center"/>
    </xf>
    <xf numFmtId="14" fontId="22" fillId="13" borderId="21" xfId="0" applyNumberFormat="1" applyFont="1" applyFill="1" applyBorder="1" applyAlignment="1">
      <alignment horizontal="center"/>
    </xf>
    <xf numFmtId="15" fontId="19" fillId="17" borderId="75" xfId="0" applyNumberFormat="1" applyFont="1" applyFill="1" applyBorder="1" applyAlignment="1">
      <alignment horizontal="center"/>
    </xf>
    <xf numFmtId="14" fontId="21" fillId="17" borderId="21" xfId="0" applyNumberFormat="1" applyFont="1" applyFill="1" applyBorder="1" applyAlignment="1">
      <alignment horizontal="left"/>
    </xf>
    <xf numFmtId="175" fontId="22" fillId="0" borderId="2" xfId="14" applyNumberFormat="1" applyFont="1" applyFill="1" applyBorder="1" applyAlignment="1">
      <alignment horizontal="center" vertical="center" wrapText="1"/>
    </xf>
    <xf numFmtId="175" fontId="22" fillId="17" borderId="18" xfId="0" applyNumberFormat="1" applyFont="1" applyFill="1" applyBorder="1" applyAlignment="1">
      <alignment horizontal="center"/>
    </xf>
    <xf numFmtId="0" fontId="21" fillId="17" borderId="17" xfId="0" applyFont="1" applyFill="1" applyBorder="1" applyAlignment="1">
      <alignment horizontal="center"/>
    </xf>
    <xf numFmtId="0" fontId="21" fillId="17" borderId="1" xfId="0" applyFont="1" applyFill="1" applyBorder="1" applyAlignment="1">
      <alignment horizontal="center"/>
    </xf>
    <xf numFmtId="0" fontId="53" fillId="17" borderId="21" xfId="0" applyFont="1" applyFill="1" applyBorder="1" applyAlignment="1">
      <alignment horizontal="center"/>
    </xf>
    <xf numFmtId="14" fontId="22" fillId="17" borderId="21" xfId="0" applyNumberFormat="1" applyFont="1" applyFill="1" applyBorder="1" applyAlignment="1">
      <alignment horizontal="left"/>
    </xf>
    <xf numFmtId="0" fontId="20" fillId="0" borderId="1" xfId="0" applyFont="1" applyBorder="1" applyAlignment="1">
      <alignment horizontal="center"/>
    </xf>
    <xf numFmtId="175" fontId="22" fillId="0" borderId="18" xfId="0" applyNumberFormat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21" fillId="0" borderId="17" xfId="0" applyFont="1" applyBorder="1"/>
    <xf numFmtId="0" fontId="21" fillId="0" borderId="20" xfId="14" applyFont="1" applyFill="1" applyBorder="1" applyAlignment="1">
      <alignment horizontal="center" vertical="center"/>
    </xf>
    <xf numFmtId="0" fontId="21" fillId="5" borderId="2" xfId="14" applyNumberFormat="1" applyFont="1" applyFill="1" applyBorder="1" applyAlignment="1">
      <alignment horizontal="center" vertical="center"/>
    </xf>
    <xf numFmtId="0" fontId="21" fillId="5" borderId="1" xfId="14" applyNumberFormat="1" applyFont="1" applyFill="1" applyBorder="1" applyAlignment="1">
      <alignment horizontal="center" vertical="center"/>
    </xf>
    <xf numFmtId="0" fontId="22" fillId="5" borderId="17" xfId="14" applyNumberFormat="1" applyFont="1" applyFill="1" applyBorder="1" applyAlignment="1">
      <alignment horizontal="center" vertical="center" wrapText="1"/>
    </xf>
    <xf numFmtId="0" fontId="21" fillId="5" borderId="17" xfId="14" applyNumberFormat="1" applyFont="1" applyFill="1" applyBorder="1" applyAlignment="1">
      <alignment horizontal="center" vertical="center" wrapText="1"/>
    </xf>
    <xf numFmtId="0" fontId="21" fillId="5" borderId="1" xfId="14" applyNumberFormat="1" applyFont="1" applyFill="1" applyBorder="1" applyAlignment="1">
      <alignment horizontal="center"/>
    </xf>
    <xf numFmtId="0" fontId="22" fillId="5" borderId="1" xfId="14" applyNumberFormat="1" applyFont="1" applyFill="1" applyBorder="1" applyAlignment="1">
      <alignment horizontal="center" vertical="center" wrapText="1"/>
    </xf>
    <xf numFmtId="0" fontId="21" fillId="5" borderId="1" xfId="14" applyNumberFormat="1" applyFont="1" applyFill="1" applyBorder="1" applyAlignment="1">
      <alignment horizontal="center" vertical="center" wrapText="1"/>
    </xf>
    <xf numFmtId="0" fontId="25" fillId="5" borderId="1" xfId="14" applyNumberFormat="1" applyFont="1" applyFill="1" applyBorder="1" applyAlignment="1">
      <alignment horizontal="center" vertical="center" wrapText="1"/>
    </xf>
    <xf numFmtId="0" fontId="22" fillId="0" borderId="17" xfId="14" applyNumberFormat="1" applyFont="1" applyBorder="1" applyAlignment="1">
      <alignment horizontal="center"/>
    </xf>
    <xf numFmtId="0" fontId="21" fillId="0" borderId="17" xfId="14" applyNumberFormat="1" applyFont="1" applyBorder="1" applyAlignment="1">
      <alignment horizontal="center"/>
    </xf>
    <xf numFmtId="0" fontId="21" fillId="0" borderId="17" xfId="14" applyNumberFormat="1" applyFont="1" applyFill="1" applyBorder="1" applyAlignment="1">
      <alignment horizontal="center"/>
    </xf>
    <xf numFmtId="0" fontId="22" fillId="0" borderId="1" xfId="14" applyNumberFormat="1" applyFont="1" applyFill="1" applyBorder="1" applyAlignment="1">
      <alignment horizontal="center" vertical="center"/>
    </xf>
    <xf numFmtId="0" fontId="22" fillId="8" borderId="1" xfId="14" applyNumberFormat="1" applyFont="1" applyFill="1" applyBorder="1" applyAlignment="1">
      <alignment horizontal="center" vertical="center"/>
    </xf>
    <xf numFmtId="0" fontId="21" fillId="20" borderId="17" xfId="14" applyNumberFormat="1" applyFont="1" applyFill="1" applyBorder="1" applyAlignment="1">
      <alignment horizontal="center"/>
    </xf>
    <xf numFmtId="0" fontId="25" fillId="0" borderId="17" xfId="14" applyNumberFormat="1" applyFont="1" applyBorder="1" applyAlignment="1">
      <alignment horizontal="center"/>
    </xf>
    <xf numFmtId="0" fontId="22" fillId="0" borderId="17" xfId="14" applyNumberFormat="1" applyFont="1" applyFill="1" applyBorder="1" applyAlignment="1">
      <alignment horizontal="center"/>
    </xf>
    <xf numFmtId="0" fontId="22" fillId="20" borderId="17" xfId="14" applyNumberFormat="1" applyFont="1" applyFill="1" applyBorder="1" applyAlignment="1">
      <alignment horizontal="center"/>
    </xf>
    <xf numFmtId="0" fontId="21" fillId="5" borderId="17" xfId="14" applyNumberFormat="1" applyFont="1" applyFill="1" applyBorder="1" applyAlignment="1">
      <alignment horizontal="center"/>
    </xf>
    <xf numFmtId="0" fontId="35" fillId="0" borderId="17" xfId="14" applyNumberFormat="1" applyFont="1" applyFill="1" applyBorder="1" applyAlignment="1">
      <alignment horizontal="center"/>
    </xf>
    <xf numFmtId="0" fontId="21" fillId="0" borderId="24" xfId="14" applyNumberFormat="1" applyFont="1" applyFill="1" applyBorder="1" applyAlignment="1">
      <alignment horizontal="center"/>
    </xf>
    <xf numFmtId="0" fontId="22" fillId="0" borderId="24" xfId="14" applyNumberFormat="1" applyFont="1" applyFill="1" applyBorder="1" applyAlignment="1">
      <alignment horizontal="center"/>
    </xf>
    <xf numFmtId="0" fontId="22" fillId="8" borderId="17" xfId="14" applyNumberFormat="1" applyFont="1" applyFill="1" applyBorder="1" applyAlignment="1">
      <alignment horizontal="center"/>
    </xf>
    <xf numFmtId="0" fontId="22" fillId="16" borderId="17" xfId="14" applyNumberFormat="1" applyFont="1" applyFill="1" applyBorder="1" applyAlignment="1">
      <alignment horizontal="center"/>
    </xf>
    <xf numFmtId="0" fontId="22" fillId="0" borderId="24" xfId="14" applyNumberFormat="1" applyFont="1" applyBorder="1" applyAlignment="1">
      <alignment horizontal="center"/>
    </xf>
    <xf numFmtId="0" fontId="25" fillId="0" borderId="17" xfId="14" applyNumberFormat="1" applyFont="1" applyFill="1" applyBorder="1" applyAlignment="1">
      <alignment horizontal="center"/>
    </xf>
    <xf numFmtId="0" fontId="21" fillId="0" borderId="17" xfId="0" applyNumberFormat="1" applyFont="1" applyFill="1" applyBorder="1" applyAlignment="1">
      <alignment horizontal="center"/>
    </xf>
    <xf numFmtId="0" fontId="22" fillId="0" borderId="17" xfId="0" applyNumberFormat="1" applyFont="1" applyFill="1" applyBorder="1" applyAlignment="1">
      <alignment horizontal="center"/>
    </xf>
    <xf numFmtId="0" fontId="21" fillId="0" borderId="17" xfId="15" applyNumberFormat="1" applyFont="1" applyFill="1" applyBorder="1" applyAlignment="1">
      <alignment horizontal="center"/>
    </xf>
    <xf numFmtId="0" fontId="22" fillId="0" borderId="17" xfId="16" applyNumberFormat="1" applyFont="1" applyFill="1" applyBorder="1" applyAlignment="1">
      <alignment horizontal="center"/>
    </xf>
    <xf numFmtId="0" fontId="21" fillId="0" borderId="17" xfId="17" applyNumberFormat="1" applyFont="1" applyFill="1" applyBorder="1" applyAlignment="1">
      <alignment horizontal="center"/>
    </xf>
    <xf numFmtId="0" fontId="22" fillId="0" borderId="17" xfId="17" applyNumberFormat="1" applyFont="1" applyFill="1" applyBorder="1" applyAlignment="1">
      <alignment horizontal="center"/>
    </xf>
    <xf numFmtId="0" fontId="21" fillId="0" borderId="17" xfId="18" applyNumberFormat="1" applyFont="1" applyFill="1" applyBorder="1" applyAlignment="1">
      <alignment horizontal="center"/>
    </xf>
    <xf numFmtId="0" fontId="22" fillId="0" borderId="17" xfId="18" applyNumberFormat="1" applyFont="1" applyFill="1" applyBorder="1" applyAlignment="1">
      <alignment horizontal="center"/>
    </xf>
    <xf numFmtId="0" fontId="21" fillId="0" borderId="17" xfId="19" applyNumberFormat="1" applyFont="1" applyFill="1" applyBorder="1" applyAlignment="1">
      <alignment horizontal="center"/>
    </xf>
    <xf numFmtId="0" fontId="22" fillId="0" borderId="17" xfId="20" applyNumberFormat="1" applyFont="1" applyFill="1" applyBorder="1" applyAlignment="1">
      <alignment horizontal="center"/>
    </xf>
    <xf numFmtId="0" fontId="21" fillId="0" borderId="24" xfId="0" applyNumberFormat="1" applyFont="1" applyFill="1" applyBorder="1" applyAlignment="1">
      <alignment horizontal="center"/>
    </xf>
    <xf numFmtId="0" fontId="22" fillId="0" borderId="24" xfId="21" applyNumberFormat="1" applyFont="1" applyFill="1" applyBorder="1" applyAlignment="1">
      <alignment horizontal="center"/>
    </xf>
    <xf numFmtId="0" fontId="22" fillId="0" borderId="17" xfId="3" applyNumberFormat="1" applyFont="1" applyFill="1" applyBorder="1" applyAlignment="1">
      <alignment horizontal="center"/>
    </xf>
    <xf numFmtId="0" fontId="22" fillId="16" borderId="17" xfId="3" applyNumberFormat="1" applyFont="1" applyFill="1" applyBorder="1" applyAlignment="1">
      <alignment horizontal="center"/>
    </xf>
    <xf numFmtId="0" fontId="22" fillId="0" borderId="24" xfId="3" applyNumberFormat="1" applyFont="1" applyFill="1" applyBorder="1" applyAlignment="1">
      <alignment horizontal="center"/>
    </xf>
    <xf numFmtId="0" fontId="21" fillId="0" borderId="17" xfId="4" applyNumberFormat="1" applyFont="1" applyFill="1" applyBorder="1" applyAlignment="1">
      <alignment horizontal="center"/>
    </xf>
    <xf numFmtId="0" fontId="22" fillId="0" borderId="17" xfId="4" applyNumberFormat="1" applyFont="1" applyFill="1" applyBorder="1" applyAlignment="1">
      <alignment horizontal="center"/>
    </xf>
    <xf numFmtId="0" fontId="21" fillId="0" borderId="17" xfId="5" applyNumberFormat="1" applyFont="1" applyFill="1" applyBorder="1" applyAlignment="1">
      <alignment horizontal="center"/>
    </xf>
    <xf numFmtId="0" fontId="68" fillId="0" borderId="0" xfId="0" applyNumberFormat="1" applyFont="1" applyFill="1" applyBorder="1" applyAlignment="1">
      <alignment horizontal="center"/>
    </xf>
    <xf numFmtId="0" fontId="21" fillId="0" borderId="17" xfId="7" applyNumberFormat="1" applyFont="1" applyFill="1" applyBorder="1" applyAlignment="1">
      <alignment horizontal="center"/>
    </xf>
    <xf numFmtId="0" fontId="21" fillId="0" borderId="17" xfId="6" applyNumberFormat="1" applyFont="1" applyFill="1" applyBorder="1" applyAlignment="1">
      <alignment horizontal="center"/>
    </xf>
    <xf numFmtId="0" fontId="22" fillId="0" borderId="17" xfId="6" applyNumberFormat="1" applyFont="1" applyFill="1" applyBorder="1" applyAlignment="1">
      <alignment horizontal="center"/>
    </xf>
    <xf numFmtId="0" fontId="22" fillId="0" borderId="17" xfId="8" applyNumberFormat="1" applyFont="1" applyFill="1" applyBorder="1" applyAlignment="1">
      <alignment horizontal="center"/>
    </xf>
    <xf numFmtId="0" fontId="21" fillId="16" borderId="17" xfId="8" applyNumberFormat="1" applyFont="1" applyFill="1" applyBorder="1" applyAlignment="1">
      <alignment horizontal="center"/>
    </xf>
    <xf numFmtId="0" fontId="21" fillId="0" borderId="17" xfId="9" applyNumberFormat="1" applyFont="1" applyFill="1" applyBorder="1" applyAlignment="1">
      <alignment horizontal="center"/>
    </xf>
    <xf numFmtId="0" fontId="22" fillId="0" borderId="17" xfId="10" applyNumberFormat="1" applyFont="1" applyFill="1" applyBorder="1" applyAlignment="1">
      <alignment horizontal="center"/>
    </xf>
    <xf numFmtId="0" fontId="44" fillId="0" borderId="17" xfId="10" applyNumberFormat="1" applyFont="1" applyFill="1" applyBorder="1" applyAlignment="1">
      <alignment horizontal="center"/>
    </xf>
    <xf numFmtId="0" fontId="21" fillId="0" borderId="17" xfId="12" applyNumberFormat="1" applyFont="1" applyFill="1" applyBorder="1" applyAlignment="1">
      <alignment horizontal="center"/>
    </xf>
    <xf numFmtId="0" fontId="22" fillId="0" borderId="17" xfId="12" applyNumberFormat="1" applyFont="1" applyFill="1" applyBorder="1" applyAlignment="1">
      <alignment horizontal="center"/>
    </xf>
    <xf numFmtId="0" fontId="21" fillId="16" borderId="17" xfId="0" applyNumberFormat="1" applyFont="1" applyFill="1" applyBorder="1" applyAlignment="1">
      <alignment horizontal="center"/>
    </xf>
    <xf numFmtId="0" fontId="22" fillId="0" borderId="0" xfId="0" applyNumberFormat="1" applyFont="1" applyFill="1" applyBorder="1" applyAlignment="1">
      <alignment horizontal="center"/>
    </xf>
    <xf numFmtId="0" fontId="44" fillId="0" borderId="17" xfId="0" applyNumberFormat="1" applyFont="1" applyFill="1" applyBorder="1" applyAlignment="1">
      <alignment horizontal="center"/>
    </xf>
    <xf numFmtId="0" fontId="20" fillId="0" borderId="17" xfId="0" applyNumberFormat="1" applyFont="1" applyFill="1" applyBorder="1" applyAlignment="1">
      <alignment horizontal="center" vertical="center"/>
    </xf>
    <xf numFmtId="0" fontId="21" fillId="16" borderId="17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/>
    </xf>
    <xf numFmtId="0" fontId="21" fillId="0" borderId="17" xfId="0" applyNumberFormat="1" applyFont="1" applyFill="1" applyBorder="1" applyAlignment="1">
      <alignment horizontal="center" vertical="center"/>
    </xf>
    <xf numFmtId="0" fontId="21" fillId="0" borderId="19" xfId="0" applyNumberFormat="1" applyFont="1" applyFill="1" applyBorder="1" applyAlignment="1">
      <alignment horizontal="center" vertical="center"/>
    </xf>
    <xf numFmtId="0" fontId="22" fillId="0" borderId="19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21" fillId="16" borderId="2" xfId="0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/>
    </xf>
    <xf numFmtId="0" fontId="22" fillId="0" borderId="32" xfId="0" applyNumberFormat="1" applyFont="1" applyFill="1" applyBorder="1" applyAlignment="1">
      <alignment horizontal="center"/>
    </xf>
    <xf numFmtId="0" fontId="20" fillId="0" borderId="18" xfId="0" applyNumberFormat="1" applyFont="1" applyFill="1" applyBorder="1" applyAlignment="1">
      <alignment horizontal="center"/>
    </xf>
    <xf numFmtId="0" fontId="21" fillId="13" borderId="32" xfId="0" applyNumberFormat="1" applyFont="1" applyFill="1" applyBorder="1" applyAlignment="1">
      <alignment horizontal="center"/>
    </xf>
    <xf numFmtId="0" fontId="21" fillId="24" borderId="18" xfId="0" applyNumberFormat="1" applyFont="1" applyFill="1" applyBorder="1" applyAlignment="1">
      <alignment horizontal="center"/>
    </xf>
    <xf numFmtId="0" fontId="22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 applyAlignment="1">
      <alignment horizontal="center"/>
    </xf>
    <xf numFmtId="0" fontId="21" fillId="13" borderId="8" xfId="0" applyNumberFormat="1" applyFont="1" applyFill="1" applyBorder="1" applyAlignment="1">
      <alignment horizontal="center"/>
    </xf>
    <xf numFmtId="0" fontId="21" fillId="16" borderId="8" xfId="0" applyNumberFormat="1" applyFont="1" applyFill="1" applyBorder="1" applyAlignment="1">
      <alignment horizontal="center"/>
    </xf>
    <xf numFmtId="0" fontId="20" fillId="0" borderId="21" xfId="0" applyNumberFormat="1" applyFont="1" applyFill="1" applyBorder="1" applyAlignment="1">
      <alignment horizontal="center"/>
    </xf>
    <xf numFmtId="0" fontId="21" fillId="17" borderId="18" xfId="0" applyNumberFormat="1" applyFont="1" applyFill="1" applyBorder="1" applyAlignment="1">
      <alignment horizontal="center"/>
    </xf>
    <xf numFmtId="0" fontId="22" fillId="17" borderId="18" xfId="0" applyNumberFormat="1" applyFont="1" applyFill="1" applyBorder="1" applyAlignment="1">
      <alignment horizontal="center"/>
    </xf>
    <xf numFmtId="0" fontId="21" fillId="0" borderId="1" xfId="0" applyNumberFormat="1" applyFont="1" applyBorder="1" applyAlignment="1">
      <alignment horizontal="center" wrapText="1"/>
    </xf>
    <xf numFmtId="0" fontId="22" fillId="0" borderId="1" xfId="0" applyNumberFormat="1" applyFont="1" applyBorder="1" applyAlignment="1">
      <alignment horizontal="center" wrapText="1"/>
    </xf>
    <xf numFmtId="0" fontId="21" fillId="18" borderId="18" xfId="0" applyNumberFormat="1" applyFont="1" applyFill="1" applyBorder="1" applyAlignment="1">
      <alignment horizontal="center"/>
    </xf>
    <xf numFmtId="0" fontId="21" fillId="17" borderId="21" xfId="0" applyNumberFormat="1" applyFont="1" applyFill="1" applyBorder="1" applyAlignment="1">
      <alignment horizontal="center"/>
    </xf>
    <xf numFmtId="14" fontId="57" fillId="0" borderId="0" xfId="0" applyNumberFormat="1" applyFont="1" applyFill="1"/>
    <xf numFmtId="14" fontId="22" fillId="16" borderId="30" xfId="0" applyNumberFormat="1" applyFont="1" applyFill="1" applyBorder="1" applyAlignment="1">
      <alignment horizontal="center"/>
    </xf>
    <xf numFmtId="14" fontId="22" fillId="16" borderId="63" xfId="0" applyNumberFormat="1" applyFont="1" applyFill="1" applyBorder="1" applyAlignment="1">
      <alignment horizontal="center"/>
    </xf>
    <xf numFmtId="2" fontId="22" fillId="16" borderId="68" xfId="0" applyNumberFormat="1" applyFont="1" applyFill="1" applyBorder="1" applyAlignment="1">
      <alignment horizontal="center"/>
    </xf>
    <xf numFmtId="0" fontId="21" fillId="16" borderId="67" xfId="14" applyFont="1" applyFill="1" applyBorder="1" applyAlignment="1">
      <alignment horizontal="center"/>
    </xf>
    <xf numFmtId="0" fontId="21" fillId="16" borderId="69" xfId="14" applyFont="1" applyFill="1" applyBorder="1" applyAlignment="1">
      <alignment horizontal="center"/>
    </xf>
    <xf numFmtId="0" fontId="21" fillId="16" borderId="18" xfId="14" applyFont="1" applyFill="1" applyBorder="1" applyAlignment="1">
      <alignment horizontal="center"/>
    </xf>
    <xf numFmtId="0" fontId="21" fillId="16" borderId="17" xfId="14" applyFont="1" applyFill="1" applyBorder="1" applyAlignment="1">
      <alignment horizontal="center"/>
    </xf>
    <xf numFmtId="0" fontId="21" fillId="16" borderId="18" xfId="3" applyFont="1" applyFill="1" applyBorder="1" applyAlignment="1">
      <alignment horizontal="center"/>
    </xf>
    <xf numFmtId="0" fontId="21" fillId="16" borderId="17" xfId="3" applyFont="1" applyFill="1" applyBorder="1" applyAlignment="1">
      <alignment horizontal="center"/>
    </xf>
    <xf numFmtId="175" fontId="31" fillId="16" borderId="67" xfId="14" applyNumberFormat="1" applyFont="1" applyFill="1" applyBorder="1" applyAlignment="1">
      <alignment horizontal="center"/>
    </xf>
    <xf numFmtId="0" fontId="31" fillId="16" borderId="67" xfId="14" applyFont="1" applyFill="1" applyBorder="1" applyAlignment="1">
      <alignment horizontal="center"/>
    </xf>
    <xf numFmtId="0" fontId="31" fillId="16" borderId="67" xfId="14" applyNumberFormat="1" applyFont="1" applyFill="1" applyBorder="1" applyAlignment="1">
      <alignment horizontal="center"/>
    </xf>
    <xf numFmtId="178" fontId="21" fillId="16" borderId="67" xfId="14" applyNumberFormat="1" applyFont="1" applyFill="1" applyBorder="1" applyAlignment="1">
      <alignment horizontal="center"/>
    </xf>
    <xf numFmtId="178" fontId="21" fillId="16" borderId="69" xfId="14" applyNumberFormat="1" applyFont="1" applyFill="1" applyBorder="1" applyAlignment="1">
      <alignment horizontal="center"/>
    </xf>
    <xf numFmtId="0" fontId="31" fillId="16" borderId="18" xfId="14" applyFont="1" applyFill="1" applyBorder="1" applyAlignment="1">
      <alignment horizontal="center"/>
    </xf>
    <xf numFmtId="0" fontId="31" fillId="16" borderId="18" xfId="14" applyNumberFormat="1" applyFont="1" applyFill="1" applyBorder="1" applyAlignment="1">
      <alignment horizontal="center"/>
    </xf>
    <xf numFmtId="178" fontId="21" fillId="16" borderId="17" xfId="14" applyNumberFormat="1" applyFont="1" applyFill="1" applyBorder="1" applyAlignment="1">
      <alignment horizontal="center"/>
    </xf>
    <xf numFmtId="0" fontId="31" fillId="16" borderId="18" xfId="0" applyNumberFormat="1" applyFont="1" applyFill="1" applyBorder="1" applyAlignment="1">
      <alignment horizontal="center"/>
    </xf>
    <xf numFmtId="175" fontId="31" fillId="16" borderId="18" xfId="14" applyNumberFormat="1" applyFont="1" applyFill="1" applyBorder="1" applyAlignment="1">
      <alignment horizontal="center"/>
    </xf>
    <xf numFmtId="0" fontId="31" fillId="16" borderId="18" xfId="0" applyFont="1" applyFill="1" applyBorder="1" applyAlignment="1">
      <alignment horizontal="center"/>
    </xf>
    <xf numFmtId="14" fontId="31" fillId="16" borderId="68" xfId="14" applyNumberFormat="1" applyFont="1" applyFill="1" applyBorder="1" applyAlignment="1">
      <alignment horizontal="center"/>
    </xf>
    <xf numFmtId="175" fontId="31" fillId="16" borderId="68" xfId="14" applyNumberFormat="1" applyFont="1" applyFill="1" applyBorder="1" applyAlignment="1">
      <alignment horizontal="center"/>
    </xf>
    <xf numFmtId="0" fontId="31" fillId="16" borderId="68" xfId="0" applyFont="1" applyFill="1" applyBorder="1" applyAlignment="1">
      <alignment horizontal="center"/>
    </xf>
    <xf numFmtId="0" fontId="21" fillId="16" borderId="70" xfId="0" applyFont="1" applyFill="1" applyBorder="1" applyAlignment="1">
      <alignment horizontal="center"/>
    </xf>
    <xf numFmtId="175" fontId="21" fillId="16" borderId="67" xfId="14" applyNumberFormat="1" applyFont="1" applyFill="1" applyBorder="1" applyAlignment="1">
      <alignment horizontal="center"/>
    </xf>
    <xf numFmtId="175" fontId="21" fillId="16" borderId="18" xfId="14" applyNumberFormat="1" applyFont="1" applyFill="1" applyBorder="1" applyAlignment="1">
      <alignment horizontal="center"/>
    </xf>
    <xf numFmtId="185" fontId="19" fillId="16" borderId="57" xfId="14" applyNumberFormat="1" applyFont="1" applyFill="1" applyBorder="1" applyAlignment="1">
      <alignment horizontal="center"/>
    </xf>
    <xf numFmtId="185" fontId="19" fillId="16" borderId="30" xfId="14" applyNumberFormat="1" applyFont="1" applyFill="1" applyBorder="1" applyAlignment="1">
      <alignment horizontal="center"/>
    </xf>
    <xf numFmtId="185" fontId="22" fillId="16" borderId="30" xfId="0" applyNumberFormat="1" applyFont="1" applyFill="1" applyBorder="1" applyAlignment="1">
      <alignment horizontal="center"/>
    </xf>
    <xf numFmtId="185" fontId="22" fillId="16" borderId="63" xfId="0" applyNumberFormat="1" applyFont="1" applyFill="1" applyBorder="1" applyAlignment="1">
      <alignment horizontal="center"/>
    </xf>
    <xf numFmtId="179" fontId="51" fillId="0" borderId="0" xfId="0" applyNumberFormat="1" applyFont="1" applyFill="1" applyBorder="1" applyAlignment="1">
      <alignment horizontal="center"/>
    </xf>
    <xf numFmtId="179" fontId="51" fillId="0" borderId="2" xfId="0" applyNumberFormat="1" applyFont="1" applyFill="1" applyBorder="1" applyAlignment="1">
      <alignment horizontal="center"/>
    </xf>
    <xf numFmtId="0" fontId="20" fillId="8" borderId="51" xfId="14" applyFont="1" applyFill="1" applyBorder="1" applyAlignment="1">
      <alignment horizontal="center"/>
    </xf>
    <xf numFmtId="0" fontId="20" fillId="8" borderId="1" xfId="14" applyFont="1" applyFill="1" applyBorder="1" applyAlignment="1">
      <alignment horizontal="center"/>
    </xf>
    <xf numFmtId="0" fontId="20" fillId="8" borderId="37" xfId="14" applyFont="1" applyFill="1" applyBorder="1" applyAlignment="1">
      <alignment horizontal="center"/>
    </xf>
    <xf numFmtId="0" fontId="22" fillId="8" borderId="35" xfId="14" applyFont="1" applyFill="1" applyBorder="1" applyAlignment="1">
      <alignment horizontal="center"/>
    </xf>
    <xf numFmtId="0" fontId="22" fillId="8" borderId="1" xfId="14" applyFont="1" applyFill="1" applyBorder="1" applyAlignment="1">
      <alignment horizontal="center"/>
    </xf>
    <xf numFmtId="0" fontId="22" fillId="8" borderId="37" xfId="14" applyFont="1" applyFill="1" applyBorder="1" applyAlignment="1">
      <alignment horizontal="center"/>
    </xf>
    <xf numFmtId="0" fontId="20" fillId="8" borderId="35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/>
    </xf>
    <xf numFmtId="0" fontId="20" fillId="8" borderId="37" xfId="0" applyFont="1" applyFill="1" applyBorder="1" applyAlignment="1">
      <alignment horizontal="center"/>
    </xf>
    <xf numFmtId="0" fontId="0" fillId="22" borderId="30" xfId="0" applyFill="1" applyBorder="1" applyAlignment="1">
      <alignment horizontal="right" vertical="center" wrapText="1"/>
    </xf>
    <xf numFmtId="0" fontId="66" fillId="19" borderId="65" xfId="0" applyFont="1" applyFill="1" applyBorder="1" applyAlignment="1">
      <alignment horizontal="center" vertical="center"/>
    </xf>
    <xf numFmtId="0" fontId="66" fillId="19" borderId="66" xfId="0" applyFont="1" applyFill="1" applyBorder="1" applyAlignment="1">
      <alignment horizontal="center" vertical="center"/>
    </xf>
    <xf numFmtId="0" fontId="66" fillId="19" borderId="59" xfId="0" applyFont="1" applyFill="1" applyBorder="1" applyAlignment="1">
      <alignment horizontal="center" vertical="center" wrapText="1"/>
    </xf>
    <xf numFmtId="0" fontId="66" fillId="19" borderId="60" xfId="0" applyFont="1" applyFill="1" applyBorder="1" applyAlignment="1">
      <alignment horizontal="center" vertical="center" wrapText="1"/>
    </xf>
    <xf numFmtId="0" fontId="66" fillId="19" borderId="61" xfId="0" applyFont="1" applyFill="1" applyBorder="1" applyAlignment="1">
      <alignment horizontal="center" vertical="center" wrapText="1"/>
    </xf>
    <xf numFmtId="0" fontId="66" fillId="19" borderId="2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right" vertical="center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38" fillId="0" borderId="17" xfId="0" applyFont="1" applyFill="1" applyBorder="1" applyAlignment="1">
      <alignment horizontal="right" vertical="center" wrapText="1"/>
    </xf>
    <xf numFmtId="0" fontId="38" fillId="0" borderId="1" xfId="0" applyFont="1" applyFill="1" applyBorder="1" applyAlignment="1">
      <alignment horizontal="right" vertical="center" wrapText="1"/>
    </xf>
    <xf numFmtId="0" fontId="7" fillId="12" borderId="5" xfId="0" applyFont="1" applyFill="1" applyBorder="1" applyAlignment="1" applyProtection="1">
      <alignment horizontal="center" vertical="center" wrapText="1"/>
      <protection locked="0"/>
    </xf>
    <xf numFmtId="165" fontId="2" fillId="12" borderId="1" xfId="0" applyNumberFormat="1" applyFont="1" applyFill="1" applyBorder="1" applyAlignment="1" applyProtection="1">
      <alignment horizontal="center" vertical="center"/>
      <protection locked="0"/>
    </xf>
    <xf numFmtId="165" fontId="2" fillId="12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3" fillId="0" borderId="8" xfId="0" applyFont="1" applyFill="1" applyBorder="1" applyAlignment="1" applyProtection="1">
      <alignment horizontal="right" vertical="center"/>
      <protection locked="0"/>
    </xf>
    <xf numFmtId="0" fontId="7" fillId="2" borderId="13" xfId="0" applyFont="1" applyFill="1" applyBorder="1" applyAlignment="1" applyProtection="1">
      <alignment horizontal="center" vertical="center" wrapText="1" shrinkToFi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5" xfId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Fill="1" applyBorder="1" applyAlignment="1" applyProtection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0" xfId="0" applyFont="1" applyAlignment="1">
      <alignment horizontal="right" vertical="center"/>
    </xf>
    <xf numFmtId="3" fontId="4" fillId="2" borderId="5" xfId="0" applyNumberFormat="1" applyFont="1" applyFill="1" applyBorder="1" applyAlignment="1" applyProtection="1">
      <alignment horizontal="center" wrapText="1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10" fillId="0" borderId="24" xfId="0" applyFont="1" applyFill="1" applyBorder="1" applyAlignment="1" applyProtection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5" xfId="0" applyFont="1" applyBorder="1" applyAlignment="1" applyProtection="1">
      <alignment horizontal="right" vertical="center"/>
    </xf>
    <xf numFmtId="0" fontId="12" fillId="0" borderId="24" xfId="0" applyFont="1" applyFill="1" applyBorder="1" applyAlignment="1" applyProtection="1">
      <alignment vertical="center" wrapText="1"/>
      <protection hidden="1"/>
    </xf>
    <xf numFmtId="0" fontId="12" fillId="0" borderId="12" xfId="0" applyFont="1" applyFill="1" applyBorder="1" applyAlignment="1" applyProtection="1">
      <alignment vertical="center" wrapText="1"/>
      <protection hidden="1"/>
    </xf>
    <xf numFmtId="0" fontId="11" fillId="0" borderId="15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vertical="center"/>
    </xf>
    <xf numFmtId="0" fontId="12" fillId="0" borderId="7" xfId="0" applyFont="1" applyFill="1" applyBorder="1" applyAlignment="1" applyProtection="1">
      <alignment horizontal="left" vertical="center"/>
      <protection hidden="1"/>
    </xf>
    <xf numFmtId="0" fontId="12" fillId="0" borderId="2" xfId="0" applyFont="1" applyFill="1" applyBorder="1" applyAlignment="1" applyProtection="1">
      <alignment horizontal="left" vertical="center"/>
      <protection hidden="1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12" fillId="0" borderId="2" xfId="0" applyFont="1" applyFill="1" applyBorder="1" applyAlignment="1" applyProtection="1">
      <alignment vertical="center" wrapText="1"/>
      <protection hidden="1"/>
    </xf>
    <xf numFmtId="0" fontId="12" fillId="0" borderId="24" xfId="0" applyFont="1" applyFill="1" applyBorder="1" applyAlignment="1" applyProtection="1">
      <alignment horizontal="left" vertical="center" wrapText="1"/>
      <protection hidden="1"/>
    </xf>
    <xf numFmtId="0" fontId="12" fillId="0" borderId="12" xfId="0" applyFont="1" applyFill="1" applyBorder="1" applyAlignment="1" applyProtection="1">
      <alignment horizontal="left" vertical="center" wrapText="1"/>
      <protection hidden="1"/>
    </xf>
    <xf numFmtId="167" fontId="0" fillId="2" borderId="3" xfId="0" applyNumberFormat="1" applyFill="1" applyBorder="1" applyAlignment="1" applyProtection="1">
      <alignment horizontal="center" vertical="center"/>
      <protection locked="0"/>
    </xf>
    <xf numFmtId="167" fontId="0" fillId="2" borderId="11" xfId="0" applyNumberFormat="1" applyFill="1" applyBorder="1" applyAlignment="1" applyProtection="1">
      <alignment horizontal="center" vertical="center"/>
      <protection locked="0"/>
    </xf>
    <xf numFmtId="0" fontId="12" fillId="0" borderId="15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Fill="1" applyBorder="1" applyAlignment="1" applyProtection="1">
      <alignment horizontal="left" vertical="center" wrapText="1"/>
      <protection hidden="1"/>
    </xf>
    <xf numFmtId="182" fontId="4" fillId="11" borderId="13" xfId="0" applyNumberFormat="1" applyFont="1" applyFill="1" applyBorder="1" applyAlignment="1" applyProtection="1">
      <alignment horizontal="center" wrapText="1"/>
      <protection locked="0"/>
    </xf>
    <xf numFmtId="182" fontId="0" fillId="11" borderId="13" xfId="0" applyNumberFormat="1" applyFill="1" applyBorder="1" applyAlignment="1" applyProtection="1">
      <alignment horizontal="center"/>
      <protection locked="0"/>
    </xf>
    <xf numFmtId="14" fontId="4" fillId="11" borderId="13" xfId="0" applyNumberFormat="1" applyFont="1" applyFill="1" applyBorder="1" applyAlignment="1" applyProtection="1">
      <alignment horizontal="center" wrapText="1"/>
      <protection locked="0"/>
    </xf>
    <xf numFmtId="14" fontId="0" fillId="11" borderId="13" xfId="0" applyNumberFormat="1" applyFill="1" applyBorder="1" applyAlignment="1" applyProtection="1">
      <alignment horizontal="center"/>
      <protection locked="0"/>
    </xf>
    <xf numFmtId="0" fontId="3" fillId="0" borderId="24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169" fontId="4" fillId="0" borderId="46" xfId="0" applyNumberFormat="1" applyFont="1" applyFill="1" applyBorder="1" applyAlignment="1" applyProtection="1">
      <alignment horizontal="right" wrapText="1"/>
    </xf>
    <xf numFmtId="169" fontId="0" fillId="0" borderId="46" xfId="0" applyNumberFormat="1" applyBorder="1" applyProtection="1"/>
    <xf numFmtId="0" fontId="12" fillId="0" borderId="0" xfId="0" applyFont="1" applyFill="1" applyBorder="1" applyAlignment="1" applyProtection="1">
      <alignment vertical="center" wrapText="1"/>
      <protection hidden="1"/>
    </xf>
    <xf numFmtId="167" fontId="0" fillId="2" borderId="13" xfId="0" applyNumberFormat="1" applyFill="1" applyBorder="1" applyAlignment="1" applyProtection="1">
      <alignment horizontal="center" vertical="center"/>
      <protection locked="0"/>
    </xf>
    <xf numFmtId="167" fontId="0" fillId="2" borderId="14" xfId="0" applyNumberFormat="1" applyFill="1" applyBorder="1" applyAlignment="1" applyProtection="1">
      <alignment horizontal="center" vertical="center"/>
      <protection locked="0"/>
    </xf>
    <xf numFmtId="167" fontId="4" fillId="0" borderId="45" xfId="0" applyNumberFormat="1" applyFont="1" applyFill="1" applyBorder="1" applyAlignment="1" applyProtection="1">
      <alignment horizontal="right" wrapText="1"/>
      <protection locked="0"/>
    </xf>
    <xf numFmtId="0" fontId="0" fillId="0" borderId="10" xfId="0" applyFill="1" applyBorder="1" applyAlignment="1"/>
    <xf numFmtId="0" fontId="11" fillId="0" borderId="24" xfId="0" applyFont="1" applyFill="1" applyBorder="1" applyAlignment="1" applyProtection="1">
      <alignment vertical="center" wrapText="1"/>
      <protection hidden="1"/>
    </xf>
    <xf numFmtId="0" fontId="11" fillId="0" borderId="12" xfId="0" applyFont="1" applyFill="1" applyBorder="1" applyAlignment="1" applyProtection="1">
      <alignment vertical="center" wrapText="1"/>
      <protection hidden="1"/>
    </xf>
    <xf numFmtId="170" fontId="4" fillId="11" borderId="3" xfId="0" applyNumberFormat="1" applyFont="1" applyFill="1" applyBorder="1" applyAlignment="1" applyProtection="1">
      <alignment horizontal="right" vertical="center" wrapText="1"/>
      <protection locked="0"/>
    </xf>
    <xf numFmtId="170" fontId="0" fillId="11" borderId="11" xfId="0" applyNumberFormat="1" applyFill="1" applyBorder="1" applyAlignment="1" applyProtection="1">
      <alignment vertical="center"/>
      <protection locked="0"/>
    </xf>
    <xf numFmtId="0" fontId="11" fillId="0" borderId="15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 applyProtection="1">
      <alignment vertical="center" wrapText="1"/>
      <protection hidden="1"/>
    </xf>
    <xf numFmtId="170" fontId="4" fillId="2" borderId="5" xfId="0" applyNumberFormat="1" applyFont="1" applyFill="1" applyBorder="1" applyAlignment="1" applyProtection="1">
      <alignment horizontal="right" vertical="center" wrapText="1"/>
      <protection locked="0"/>
    </xf>
    <xf numFmtId="170" fontId="0" fillId="2" borderId="6" xfId="0" applyNumberFormat="1" applyFill="1" applyBorder="1" applyAlignment="1" applyProtection="1">
      <alignment vertical="center"/>
      <protection locked="0"/>
    </xf>
    <xf numFmtId="0" fontId="4" fillId="0" borderId="2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3" fillId="0" borderId="15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81" fontId="7" fillId="11" borderId="13" xfId="22" applyNumberFormat="1" applyFont="1" applyFill="1" applyBorder="1" applyAlignment="1" applyProtection="1">
      <alignment horizontal="center" wrapText="1"/>
      <protection locked="0"/>
    </xf>
    <xf numFmtId="181" fontId="47" fillId="11" borderId="13" xfId="22" applyNumberFormat="1" applyFont="1" applyFill="1" applyBorder="1" applyAlignment="1" applyProtection="1">
      <alignment horizontal="center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0" fillId="2" borderId="13" xfId="0" applyFont="1" applyFill="1" applyBorder="1" applyAlignment="1" applyProtection="1">
      <alignment horizontal="center" vertical="center" wrapText="1" shrinkToFit="1"/>
      <protection locked="0"/>
    </xf>
  </cellXfs>
  <cellStyles count="23">
    <cellStyle name="Lien hypertexte" xfId="1" builtinId="8"/>
    <cellStyle name="Milliers" xfId="2" builtinId="3"/>
    <cellStyle name="Normal" xfId="0" builtinId="0"/>
    <cellStyle name="Normal 10" xfId="3" xr:uid="{00000000-0005-0000-0000-000003000000}"/>
    <cellStyle name="Normal 11" xfId="4" xr:uid="{00000000-0005-0000-0000-000004000000}"/>
    <cellStyle name="Normal 12" xfId="5" xr:uid="{00000000-0005-0000-0000-000005000000}"/>
    <cellStyle name="Normal 13" xfId="6" xr:uid="{00000000-0005-0000-0000-000006000000}"/>
    <cellStyle name="Normal 14" xfId="7" xr:uid="{00000000-0005-0000-0000-000007000000}"/>
    <cellStyle name="Normal 15" xfId="8" xr:uid="{00000000-0005-0000-0000-000008000000}"/>
    <cellStyle name="Normal 16" xfId="9" xr:uid="{00000000-0005-0000-0000-000009000000}"/>
    <cellStyle name="Normal 17" xfId="10" xr:uid="{00000000-0005-0000-0000-00000A000000}"/>
    <cellStyle name="Normal 18" xfId="11" xr:uid="{00000000-0005-0000-0000-00000B000000}"/>
    <cellStyle name="Normal 19" xfId="12" xr:uid="{00000000-0005-0000-0000-00000C000000}"/>
    <cellStyle name="Normal 2" xfId="13" xr:uid="{00000000-0005-0000-0000-00000D000000}"/>
    <cellStyle name="Normal 2 2" xfId="14" xr:uid="{00000000-0005-0000-0000-00000E000000}"/>
    <cellStyle name="Normal 3" xfId="15" xr:uid="{00000000-0005-0000-0000-00000F000000}"/>
    <cellStyle name="Normal 4" xfId="16" xr:uid="{00000000-0005-0000-0000-000010000000}"/>
    <cellStyle name="Normal 5" xfId="17" xr:uid="{00000000-0005-0000-0000-000011000000}"/>
    <cellStyle name="Normal 6" xfId="18" xr:uid="{00000000-0005-0000-0000-000012000000}"/>
    <cellStyle name="Normal 7" xfId="19" xr:uid="{00000000-0005-0000-0000-000013000000}"/>
    <cellStyle name="Normal 8" xfId="20" xr:uid="{00000000-0005-0000-0000-000014000000}"/>
    <cellStyle name="Normal 9" xfId="21" xr:uid="{00000000-0005-0000-0000-000015000000}"/>
    <cellStyle name="Pourcentage" xfId="22" builtinId="5"/>
  </cellStyles>
  <dxfs count="16"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CCFF"/>
      <color rgb="FFFFD1D1"/>
      <color rgb="FFFF9999"/>
      <color rgb="FFFFFFC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238312</xdr:colOff>
      <xdr:row>9</xdr:row>
      <xdr:rowOff>116294</xdr:rowOff>
    </xdr:from>
    <xdr:to>
      <xdr:col>13</xdr:col>
      <xdr:colOff>50925</xdr:colOff>
      <xdr:row>14</xdr:row>
      <xdr:rowOff>77321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16B2E08-A21A-4C84-A11E-F30919A09C78}"/>
            </a:ext>
          </a:extLst>
        </xdr:cNvPr>
        <xdr:cNvSpPr txBox="1"/>
      </xdr:nvSpPr>
      <xdr:spPr>
        <a:xfrm>
          <a:off x="9979959" y="2372412"/>
          <a:ext cx="2718672" cy="120861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96A9BE53-DF40-4583-9E4D-3C6B70CACCBD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ED0E1B9-1C2B-4D23-987E-5E7E5B861112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6A44E73-1ED3-48D9-AB32-53A67677D120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F50E5722-098B-4A22-AEDE-B980708A53AA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237938</xdr:colOff>
      <xdr:row>5</xdr:row>
      <xdr:rowOff>251886</xdr:rowOff>
    </xdr:from>
    <xdr:to>
      <xdr:col>12</xdr:col>
      <xdr:colOff>575236</xdr:colOff>
      <xdr:row>8</xdr:row>
      <xdr:rowOff>164354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4B3015A-0756-44D2-A651-2B2574ADDC02}"/>
            </a:ext>
          </a:extLst>
        </xdr:cNvPr>
        <xdr:cNvSpPr txBox="1"/>
      </xdr:nvSpPr>
      <xdr:spPr>
        <a:xfrm>
          <a:off x="9979585" y="1379945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1F08F2C-045F-4CF9-BBDB-B4140EA34DB8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EDED98FC-8B65-42CE-94EB-48581EB3E5EB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F842156-7C97-471B-8601-41B2AC64A98B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7846577-2FAC-4114-8A72-13905A559A0A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19158C26-C5D3-4AB0-B8B7-D73744152697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246529</xdr:colOff>
      <xdr:row>5</xdr:row>
      <xdr:rowOff>276412</xdr:rowOff>
    </xdr:from>
    <xdr:to>
      <xdr:col>12</xdr:col>
      <xdr:colOff>583827</xdr:colOff>
      <xdr:row>9</xdr:row>
      <xdr:rowOff>2115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89AE5FB2-0FCC-4D72-933C-B2F2FBC306A5}"/>
            </a:ext>
          </a:extLst>
        </xdr:cNvPr>
        <xdr:cNvSpPr txBox="1"/>
      </xdr:nvSpPr>
      <xdr:spPr>
        <a:xfrm>
          <a:off x="9988176" y="1404471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647BB8A-C2AE-47AC-830C-304E0C6472B3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C9E0D477-5F15-4623-81C1-A08B98F65D8D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5C13254-7366-487D-B3F3-7E0226298F0C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FD24173-234D-48A2-A96E-FAD41E13B7BD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86326C1F-2689-4D36-9640-8F9964F32E1A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246529</xdr:colOff>
      <xdr:row>6</xdr:row>
      <xdr:rowOff>0</xdr:rowOff>
    </xdr:from>
    <xdr:to>
      <xdr:col>12</xdr:col>
      <xdr:colOff>583827</xdr:colOff>
      <xdr:row>9</xdr:row>
      <xdr:rowOff>31997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807906BE-AF13-4AC9-8C0F-BF68B63A79D6}"/>
            </a:ext>
          </a:extLst>
        </xdr:cNvPr>
        <xdr:cNvSpPr txBox="1"/>
      </xdr:nvSpPr>
      <xdr:spPr>
        <a:xfrm>
          <a:off x="9988176" y="1434353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F67D0BD-51E3-453A-AC61-F5E24CEC62E7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8F084749-02B4-4947-B91A-1C7769A6F477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7DA89D7-3F46-4524-AD5C-EBD7BE511CB4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215B6BD-D14B-4055-9ED6-1FB6E2F71B12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61CF18AC-5B44-4581-BF66-4B39ED7635FA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239059</xdr:colOff>
      <xdr:row>5</xdr:row>
      <xdr:rowOff>298823</xdr:rowOff>
    </xdr:from>
    <xdr:to>
      <xdr:col>12</xdr:col>
      <xdr:colOff>576357</xdr:colOff>
      <xdr:row>9</xdr:row>
      <xdr:rowOff>24526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693D9847-3D91-4040-B356-A0C33AC83AB8}"/>
            </a:ext>
          </a:extLst>
        </xdr:cNvPr>
        <xdr:cNvSpPr txBox="1"/>
      </xdr:nvSpPr>
      <xdr:spPr>
        <a:xfrm>
          <a:off x="9980706" y="1426882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246315</xdr:colOff>
      <xdr:row>9</xdr:row>
      <xdr:rowOff>121950</xdr:rowOff>
    </xdr:from>
    <xdr:to>
      <xdr:col>13</xdr:col>
      <xdr:colOff>57328</xdr:colOff>
      <xdr:row>14</xdr:row>
      <xdr:rowOff>75987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31080" y="2378068"/>
          <a:ext cx="2717072" cy="12016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8995834" y="3111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554635" y="42333"/>
          <a:ext cx="2338916" cy="465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9554634" y="5820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H="1" flipV="1">
          <a:off x="8974667" y="5715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231588</xdr:colOff>
      <xdr:row>5</xdr:row>
      <xdr:rowOff>261470</xdr:rowOff>
    </xdr:from>
    <xdr:to>
      <xdr:col>12</xdr:col>
      <xdr:colOff>568886</xdr:colOff>
      <xdr:row>8</xdr:row>
      <xdr:rowOff>173938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0B8C855-021F-41E1-9F7F-C8F96A635D02}"/>
            </a:ext>
          </a:extLst>
        </xdr:cNvPr>
        <xdr:cNvSpPr txBox="1"/>
      </xdr:nvSpPr>
      <xdr:spPr>
        <a:xfrm>
          <a:off x="9816353" y="1389529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5E095FF-0D40-46E7-B7A1-1976BF0B2259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1BC241E5-9DF7-4FDA-88F9-4ED2578A1880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28F686D-453F-421D-9EF6-C0BD67E7BD90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5A1A6433-B7E5-42FC-AABE-90A430F65B94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DF1CCE29-1E80-4540-B12B-86309693E33B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231587</xdr:colOff>
      <xdr:row>5</xdr:row>
      <xdr:rowOff>283882</xdr:rowOff>
    </xdr:from>
    <xdr:to>
      <xdr:col>12</xdr:col>
      <xdr:colOff>568885</xdr:colOff>
      <xdr:row>9</xdr:row>
      <xdr:rowOff>9585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FB938480-8135-4A5F-B018-1B63874EFCBF}"/>
            </a:ext>
          </a:extLst>
        </xdr:cNvPr>
        <xdr:cNvSpPr txBox="1"/>
      </xdr:nvSpPr>
      <xdr:spPr>
        <a:xfrm>
          <a:off x="9973234" y="1411941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29074D7-9F84-4752-910B-1835F46951BA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7BB0B59A-D45D-499F-9A27-D838C5351D13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70B43AB-11BF-41FB-A5A2-C72E037BF0D0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925B580-F27A-4F84-85BA-1A3AD11B06CD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18717420-0C78-4FC3-AB17-B48FFB619ADF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231588</xdr:colOff>
      <xdr:row>5</xdr:row>
      <xdr:rowOff>268941</xdr:rowOff>
    </xdr:from>
    <xdr:to>
      <xdr:col>12</xdr:col>
      <xdr:colOff>568886</xdr:colOff>
      <xdr:row>8</xdr:row>
      <xdr:rowOff>181409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7AD34FC-E81E-4FAD-9B02-F1697B6E4D45}"/>
            </a:ext>
          </a:extLst>
        </xdr:cNvPr>
        <xdr:cNvSpPr txBox="1"/>
      </xdr:nvSpPr>
      <xdr:spPr>
        <a:xfrm>
          <a:off x="9973235" y="1397000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EE9713C-F8F6-4767-BB38-8EACA2964978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12CF4D90-58BF-4ABD-913D-DC8A57491283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5AFD7FA-7524-486B-8ECE-4E9AA8AFB8F8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1C738163-67C0-4365-B628-ABC50B1222F4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F2A75F56-C326-4B9F-8204-474420F3F64E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268941</xdr:colOff>
      <xdr:row>5</xdr:row>
      <xdr:rowOff>298823</xdr:rowOff>
    </xdr:from>
    <xdr:to>
      <xdr:col>12</xdr:col>
      <xdr:colOff>606239</xdr:colOff>
      <xdr:row>9</xdr:row>
      <xdr:rowOff>24526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5F3FA61-F937-48C0-995C-D926D188F884}"/>
            </a:ext>
          </a:extLst>
        </xdr:cNvPr>
        <xdr:cNvSpPr txBox="1"/>
      </xdr:nvSpPr>
      <xdr:spPr>
        <a:xfrm>
          <a:off x="10010588" y="1426882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C6CB293-C32B-4FA9-9785-11C0D4D74B13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57817C6C-C19E-4D68-8EFF-242645207C6F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6E24F12-ABD0-425C-AD98-7AE9EE15A78B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D2D918D-74DD-438A-ADC7-D81118A7F5A1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BADC5D83-62B1-4871-83C4-02FC4DBB34BE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239059</xdr:colOff>
      <xdr:row>5</xdr:row>
      <xdr:rowOff>291352</xdr:rowOff>
    </xdr:from>
    <xdr:to>
      <xdr:col>12</xdr:col>
      <xdr:colOff>576357</xdr:colOff>
      <xdr:row>9</xdr:row>
      <xdr:rowOff>17055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676B3B32-0F83-44C7-A713-9B50B7E204A3}"/>
            </a:ext>
          </a:extLst>
        </xdr:cNvPr>
        <xdr:cNvSpPr txBox="1"/>
      </xdr:nvSpPr>
      <xdr:spPr>
        <a:xfrm>
          <a:off x="9980706" y="1419411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3B8269B-0F5C-4EE4-A25C-62D949D6DC31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EEA979D7-BA2B-4E6A-9BFA-D34C1C38EFB1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8ACBC5B-F4D4-4C01-9A19-05A4A75F8249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EA3038E-7489-42AF-A601-4B59DDC4E802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8B4A2971-7698-41AE-84B3-8CC11250D91A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231588</xdr:colOff>
      <xdr:row>5</xdr:row>
      <xdr:rowOff>298823</xdr:rowOff>
    </xdr:from>
    <xdr:to>
      <xdr:col>12</xdr:col>
      <xdr:colOff>568886</xdr:colOff>
      <xdr:row>9</xdr:row>
      <xdr:rowOff>24526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459AFAAB-68A9-4219-A39E-6AF74CD75B57}"/>
            </a:ext>
          </a:extLst>
        </xdr:cNvPr>
        <xdr:cNvSpPr txBox="1"/>
      </xdr:nvSpPr>
      <xdr:spPr>
        <a:xfrm>
          <a:off x="9973235" y="1426882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568937E-7B60-41C0-87EF-E539BBF09258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5E891140-24C4-4399-BF34-5C6B9505732A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C94C265-9305-4063-9626-5BDFFD99910E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522BCDF8-A46C-4325-9541-0EC995AA74E9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8EF84A2E-A848-4C12-ADA1-65CE9824B901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239059</xdr:colOff>
      <xdr:row>5</xdr:row>
      <xdr:rowOff>268941</xdr:rowOff>
    </xdr:from>
    <xdr:to>
      <xdr:col>12</xdr:col>
      <xdr:colOff>576357</xdr:colOff>
      <xdr:row>8</xdr:row>
      <xdr:rowOff>181409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91A1982-CF2F-4FCA-BD05-A22E826A1B25}"/>
            </a:ext>
          </a:extLst>
        </xdr:cNvPr>
        <xdr:cNvSpPr txBox="1"/>
      </xdr:nvSpPr>
      <xdr:spPr>
        <a:xfrm>
          <a:off x="9980706" y="1397000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D770C68-9A06-4ED7-BE54-9F49DAF548CD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1A6DE180-198A-4B67-B524-C1E2FEEC3818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1713B65E-6EC7-4D85-9F5A-905C6E029C5D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6C3B156-67C1-4615-88AF-5D3619D3325D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FA9D1D7C-6F6C-4384-B4F5-57E078F6D03F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254000</xdr:colOff>
      <xdr:row>5</xdr:row>
      <xdr:rowOff>298823</xdr:rowOff>
    </xdr:from>
    <xdr:to>
      <xdr:col>12</xdr:col>
      <xdr:colOff>591298</xdr:colOff>
      <xdr:row>9</xdr:row>
      <xdr:rowOff>24526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FF9F3786-732B-4D55-B4DB-8225169BB548}"/>
            </a:ext>
          </a:extLst>
        </xdr:cNvPr>
        <xdr:cNvSpPr txBox="1"/>
      </xdr:nvSpPr>
      <xdr:spPr>
        <a:xfrm>
          <a:off x="9995647" y="1426882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HOMAS Iris - externe" id="{C73C16DB-58A9-4E65-81A8-A6B79406A594}" userId="S::iris-externe.thomas@edf.fr::08dcb70a-3aab-4880-ad6e-ca338553e949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6-01-02T15:03:33.79" personId="{C73C16DB-58A9-4E65-81A8-A6B79406A594}" id="{35CA728A-F16A-46F9-9558-626A79383068}">
    <text>Date de début d’injection d’électricité de la période facturée</text>
  </threadedComment>
  <threadedComment ref="C8" dT="2026-01-02T11:43:35.51" personId="{C73C16DB-58A9-4E65-81A8-A6B79406A594}" id="{CF2A44B9-B03A-4015-99FE-4EDAFCE3FDD3}">
    <text xml:space="preserve">Année date anniversaire la plus proche = si jour et mois date d'effet &lt;= jour mois début période factu, alors année date anniversaire = année date début période factu, sinon année = -1 </text>
  </threadedComment>
  <threadedComment ref="C9" dT="2026-01-02T11:43:46.49" personId="{C73C16DB-58A9-4E65-81A8-A6B79406A594}" id="{78EDE647-F2F2-4A7E-853C-EF7136A3384B}">
    <text>Date anniversaire  la plus proche du début de factu = jour et mois date début période facture + année date anniversaire</text>
  </threadedComment>
  <threadedComment ref="B14" dT="2026-01-06T16:35:19.79" personId="{C73C16DB-58A9-4E65-81A8-A6B79406A594}" id="{4EDC9EF7-AFAB-4898-9EDA-E9B261DD7E7E}">
    <text>Date de début d’injection d’électricité de la période facturée</text>
  </threadedComment>
  <threadedComment ref="C15" dT="2026-01-02T11:43:35.51" personId="{C73C16DB-58A9-4E65-81A8-A6B79406A594}" id="{A7EC9F46-0416-4CD7-B51B-242A241B6D55}">
    <text xml:space="preserve">Année date anniversaire la plus proche = si jour et mois date d'effet &lt;= jour mois début période factu, alors année date anniversaire = année date début période factu, sinon année = -1 </text>
  </threadedComment>
  <threadedComment ref="C16" dT="2026-01-02T11:43:46.49" personId="{C73C16DB-58A9-4E65-81A8-A6B79406A594}" id="{4B21869F-CD1C-482D-9A73-1C6164753421}">
    <text>Date anniversaire  la plus proche du début de factu = jour et mois date début période facture + année date anniversaire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ei-corse-pv@edf.fr" TargetMode="External"/><Relationship Id="rId5" Type="http://schemas.openxmlformats.org/officeDocument/2006/relationships/comments" Target="../comments10.xml"/><Relationship Id="rId4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sei-reunion-producteur@edf.fr" TargetMode="External"/><Relationship Id="rId5" Type="http://schemas.openxmlformats.org/officeDocument/2006/relationships/comments" Target="../comments11.xml"/><Relationship Id="rId4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ei-reunion-producteur@edf.fr" TargetMode="External"/><Relationship Id="rId5" Type="http://schemas.openxmlformats.org/officeDocument/2006/relationships/comments" Target="../comments12.xml"/><Relationship Id="rId4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sei-martinique-photovoltaique@edf.fr" TargetMode="External"/><Relationship Id="rId5" Type="http://schemas.openxmlformats.org/officeDocument/2006/relationships/comments" Target="../comments13.xml"/><Relationship Id="rId4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sei-martinique-photovoltaique@edf.fr" TargetMode="External"/><Relationship Id="rId5" Type="http://schemas.openxmlformats.org/officeDocument/2006/relationships/comments" Target="../comments14.xml"/><Relationship Id="rId4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i-corse-pv@edf.fr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i-corse-pv@edf.fr" TargetMode="External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i-guadeloupe-sse-enr@edf.fr" TargetMode="External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ei-guadeloupe-sse-enr@edf.fr" TargetMode="External"/><Relationship Id="rId5" Type="http://schemas.openxmlformats.org/officeDocument/2006/relationships/comments" Target="../comments6.xm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ei-guyane-factures-producteurs@edf.fr" TargetMode="External"/><Relationship Id="rId5" Type="http://schemas.openxmlformats.org/officeDocument/2006/relationships/comments" Target="../comments7.xml"/><Relationship Id="rId4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ei-guyane-factures-producteurs@edf.fr" TargetMode="External"/><Relationship Id="rId5" Type="http://schemas.openxmlformats.org/officeDocument/2006/relationships/comments" Target="../comments8.xml"/><Relationship Id="rId4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ei-corse-pv@edf.fr" TargetMode="External"/><Relationship Id="rId5" Type="http://schemas.openxmlformats.org/officeDocument/2006/relationships/comments" Target="../comments9.xml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CV757"/>
  <sheetViews>
    <sheetView zoomScale="44" zoomScaleNormal="37" workbookViewId="0">
      <pane ySplit="21" topLeftCell="A753" activePane="bottomLeft" state="frozen"/>
      <selection pane="bottomLeft" activeCell="K759" sqref="K759"/>
    </sheetView>
  </sheetViews>
  <sheetFormatPr baseColWidth="10" defaultColWidth="10.81640625" defaultRowHeight="14.5" x14ac:dyDescent="0.35"/>
  <cols>
    <col min="1" max="1" width="17.453125" style="127" customWidth="1"/>
    <col min="2" max="3" width="25.81640625" customWidth="1"/>
    <col min="4" max="4" width="17.453125" customWidth="1"/>
    <col min="5" max="5" width="20.1796875" customWidth="1"/>
    <col min="6" max="6" width="18.7265625" customWidth="1"/>
    <col min="7" max="7" width="22.1796875" customWidth="1"/>
    <col min="8" max="8" width="22" customWidth="1"/>
    <col min="9" max="9" width="23.54296875" customWidth="1"/>
    <col min="10" max="12" width="20.1796875" customWidth="1"/>
    <col min="13" max="13" width="22.453125" customWidth="1"/>
    <col min="14" max="14" width="23.54296875" customWidth="1"/>
    <col min="15" max="15" width="16.81640625" bestFit="1" customWidth="1"/>
    <col min="16" max="16" width="4.1796875" customWidth="1"/>
    <col min="17" max="17" width="19.1796875" bestFit="1" customWidth="1"/>
    <col min="18" max="18" width="25.1796875" bestFit="1" customWidth="1"/>
    <col min="19" max="19" width="25.1796875" customWidth="1"/>
    <col min="20" max="21" width="14.81640625" customWidth="1"/>
    <col min="22" max="22" width="22.453125" customWidth="1"/>
    <col min="23" max="25" width="29.81640625" customWidth="1"/>
    <col min="26" max="26" width="18.453125" customWidth="1"/>
    <col min="27" max="27" width="25.26953125" customWidth="1"/>
    <col min="28" max="28" width="18.453125" customWidth="1"/>
    <col min="29" max="29" width="25.453125" bestFit="1" customWidth="1"/>
    <col min="31" max="31" width="11.1796875" bestFit="1" customWidth="1"/>
  </cols>
  <sheetData>
    <row r="1" spans="1:37" ht="97.5" thickBot="1" x14ac:dyDescent="0.4">
      <c r="A1" s="823" t="s">
        <v>32</v>
      </c>
      <c r="B1" s="899" t="s">
        <v>33</v>
      </c>
      <c r="C1" s="950" t="s">
        <v>795</v>
      </c>
      <c r="D1" s="900" t="s">
        <v>752</v>
      </c>
      <c r="E1" s="905" t="s">
        <v>433</v>
      </c>
      <c r="F1" s="928" t="s">
        <v>33</v>
      </c>
      <c r="G1" s="929" t="s">
        <v>747</v>
      </c>
      <c r="H1" s="929" t="s">
        <v>755</v>
      </c>
      <c r="I1" s="929" t="s">
        <v>748</v>
      </c>
      <c r="J1" s="929" t="s">
        <v>749</v>
      </c>
      <c r="K1" s="929" t="s">
        <v>750</v>
      </c>
      <c r="L1" s="938" t="s">
        <v>751</v>
      </c>
      <c r="M1" s="928" t="s">
        <v>33</v>
      </c>
      <c r="N1" s="943" t="s">
        <v>437</v>
      </c>
      <c r="O1" s="930" t="s">
        <v>438</v>
      </c>
      <c r="Q1" s="948" t="s">
        <v>32</v>
      </c>
      <c r="R1" s="949" t="s">
        <v>33</v>
      </c>
      <c r="S1" s="950" t="s">
        <v>795</v>
      </c>
      <c r="T1" s="950" t="s">
        <v>432</v>
      </c>
      <c r="U1" s="951" t="s">
        <v>433</v>
      </c>
      <c r="V1" s="952" t="s">
        <v>33</v>
      </c>
      <c r="W1" s="953" t="s">
        <v>753</v>
      </c>
      <c r="X1" s="953" t="s">
        <v>755</v>
      </c>
      <c r="Y1" s="953" t="s">
        <v>754</v>
      </c>
      <c r="Z1" s="953" t="s">
        <v>434</v>
      </c>
      <c r="AA1" s="953" t="s">
        <v>435</v>
      </c>
      <c r="AB1" s="955" t="s">
        <v>436</v>
      </c>
      <c r="AC1" s="952" t="s">
        <v>33</v>
      </c>
      <c r="AD1" s="956" t="s">
        <v>437</v>
      </c>
      <c r="AE1" s="954" t="s">
        <v>438</v>
      </c>
      <c r="AJ1" s="155" t="s">
        <v>411</v>
      </c>
      <c r="AK1" s="155" t="s">
        <v>417</v>
      </c>
    </row>
    <row r="2" spans="1:37" ht="15.5" x14ac:dyDescent="0.35">
      <c r="A2" s="824"/>
      <c r="B2" s="890" t="s">
        <v>34</v>
      </c>
      <c r="C2" s="890"/>
      <c r="D2" s="890"/>
      <c r="E2" s="906"/>
      <c r="F2" s="931"/>
      <c r="G2" s="320"/>
      <c r="H2" s="915"/>
      <c r="I2" s="320"/>
      <c r="J2" s="916"/>
      <c r="K2" s="916"/>
      <c r="L2" s="939"/>
      <c r="M2" s="931"/>
      <c r="N2" s="116"/>
      <c r="O2" s="944"/>
      <c r="AJ2" s="158">
        <v>0</v>
      </c>
      <c r="AK2" s="158">
        <v>0</v>
      </c>
    </row>
    <row r="3" spans="1:37" ht="16" thickBot="1" x14ac:dyDescent="0.4">
      <c r="A3" s="824"/>
      <c r="B3" s="891" t="s">
        <v>35</v>
      </c>
      <c r="C3" s="891"/>
      <c r="D3" s="891"/>
      <c r="E3" s="907">
        <v>112.3</v>
      </c>
      <c r="F3" s="932" t="s">
        <v>35</v>
      </c>
      <c r="G3" s="891"/>
      <c r="H3" s="917"/>
      <c r="I3" s="891"/>
      <c r="J3" s="918">
        <v>98</v>
      </c>
      <c r="K3" s="918"/>
      <c r="L3" s="940" t="s">
        <v>36</v>
      </c>
      <c r="M3" s="945"/>
      <c r="N3" s="108"/>
      <c r="O3" s="946"/>
      <c r="Q3" s="1241" t="s">
        <v>728</v>
      </c>
      <c r="R3" s="1241"/>
      <c r="S3" s="1241"/>
      <c r="T3" s="1241"/>
      <c r="U3" s="1241"/>
      <c r="V3" s="1241"/>
      <c r="W3" s="1241"/>
      <c r="X3" s="1241"/>
      <c r="Y3" s="1241"/>
      <c r="Z3" s="1241"/>
      <c r="AA3" s="1241"/>
      <c r="AB3" s="1241"/>
      <c r="AC3" s="1241"/>
      <c r="AD3" s="1241"/>
      <c r="AE3" s="1241"/>
      <c r="AF3" s="1242"/>
      <c r="AJ3" s="159">
        <v>1.4999999999999999E-2</v>
      </c>
      <c r="AK3" s="158">
        <v>0.04</v>
      </c>
    </row>
    <row r="4" spans="1:37" ht="16" thickBot="1" x14ac:dyDescent="0.4">
      <c r="A4" s="824"/>
      <c r="B4" s="892" t="s">
        <v>37</v>
      </c>
      <c r="C4" s="892"/>
      <c r="D4" s="892"/>
      <c r="E4" s="908">
        <v>113.2</v>
      </c>
      <c r="F4" s="110" t="s">
        <v>37</v>
      </c>
      <c r="G4" s="892"/>
      <c r="H4" s="919"/>
      <c r="I4" s="892"/>
      <c r="J4" s="109"/>
      <c r="K4" s="109"/>
      <c r="L4" s="906" t="s">
        <v>38</v>
      </c>
      <c r="M4" s="110" t="s">
        <v>37</v>
      </c>
      <c r="N4" s="108"/>
      <c r="O4" s="111" t="s">
        <v>39</v>
      </c>
      <c r="Q4" s="1237">
        <v>40118</v>
      </c>
      <c r="R4" s="1012" t="s">
        <v>291</v>
      </c>
      <c r="S4" s="1214">
        <v>77.290000000000006</v>
      </c>
      <c r="T4" s="1214">
        <v>93.33</v>
      </c>
      <c r="U4" s="1215" t="s">
        <v>381</v>
      </c>
      <c r="V4" s="1011">
        <v>40116</v>
      </c>
      <c r="W4" s="1220">
        <v>81.400000000000006</v>
      </c>
      <c r="X4" s="1221">
        <f>ROUND(Y4/1.1161,1)</f>
        <v>81.400000000000006</v>
      </c>
      <c r="Y4" s="1222">
        <f>ROUND(Z4/1.0629,1)</f>
        <v>90.8</v>
      </c>
      <c r="Z4" s="1223">
        <f>ROUND(105.5/1.0933,1)</f>
        <v>96.5</v>
      </c>
      <c r="AA4" s="1223"/>
      <c r="AB4" s="1224"/>
      <c r="AC4" s="1013" t="s">
        <v>290</v>
      </c>
      <c r="AD4" s="1235">
        <v>99.4</v>
      </c>
      <c r="AE4" s="1014"/>
      <c r="AJ4" s="159">
        <v>0.17499999999999999</v>
      </c>
    </row>
    <row r="5" spans="1:37" ht="16" thickBot="1" x14ac:dyDescent="0.4">
      <c r="A5" s="824"/>
      <c r="B5" s="892" t="s">
        <v>40</v>
      </c>
      <c r="C5" s="892"/>
      <c r="D5" s="892"/>
      <c r="E5" s="908">
        <v>116.2</v>
      </c>
      <c r="F5" s="110" t="s">
        <v>40</v>
      </c>
      <c r="G5" s="892"/>
      <c r="H5" s="919"/>
      <c r="I5" s="892"/>
      <c r="J5" s="109"/>
      <c r="K5" s="109"/>
      <c r="L5" s="906" t="s">
        <v>41</v>
      </c>
      <c r="M5" s="110" t="s">
        <v>40</v>
      </c>
      <c r="N5" s="108"/>
      <c r="O5" s="111" t="s">
        <v>42</v>
      </c>
      <c r="Q5" s="1238">
        <v>40483</v>
      </c>
      <c r="R5" s="1016" t="s">
        <v>321</v>
      </c>
      <c r="S5" s="1216">
        <v>79.22</v>
      </c>
      <c r="T5" s="1216">
        <v>95.66</v>
      </c>
      <c r="U5" s="1217" t="s">
        <v>382</v>
      </c>
      <c r="V5" s="1015">
        <v>40479</v>
      </c>
      <c r="W5" s="1220">
        <v>84.1</v>
      </c>
      <c r="X5" s="1225">
        <f t="shared" ref="X5:X18" si="0">ROUND(Y5/1.1161,1)</f>
        <v>84</v>
      </c>
      <c r="Y5" s="1226">
        <f t="shared" ref="Y5:Y12" si="1">ROUND(Z5/1.0629,1)</f>
        <v>93.8</v>
      </c>
      <c r="Z5" s="1044">
        <f>ROUND(109/1.0933,1)</f>
        <v>99.7</v>
      </c>
      <c r="AA5" s="1044"/>
      <c r="AB5" s="1227"/>
      <c r="AC5" s="1018" t="s">
        <v>320</v>
      </c>
      <c r="AD5" s="1236">
        <v>102.4</v>
      </c>
      <c r="AE5" s="1020"/>
    </row>
    <row r="6" spans="1:37" ht="16" thickBot="1" x14ac:dyDescent="0.4">
      <c r="A6" s="824"/>
      <c r="B6" s="892" t="s">
        <v>43</v>
      </c>
      <c r="C6" s="892"/>
      <c r="D6" s="892"/>
      <c r="E6" s="908">
        <v>117.82</v>
      </c>
      <c r="F6" s="110" t="s">
        <v>43</v>
      </c>
      <c r="G6" s="892"/>
      <c r="H6" s="919"/>
      <c r="I6" s="892"/>
      <c r="J6" s="109"/>
      <c r="K6" s="109"/>
      <c r="L6" s="906" t="s">
        <v>44</v>
      </c>
      <c r="M6" s="110" t="s">
        <v>43</v>
      </c>
      <c r="N6" s="108"/>
      <c r="O6" s="111" t="s">
        <v>45</v>
      </c>
      <c r="Q6" s="1238">
        <v>40848</v>
      </c>
      <c r="R6" s="1016" t="s">
        <v>339</v>
      </c>
      <c r="S6" s="1216">
        <v>81.75</v>
      </c>
      <c r="T6" s="1216">
        <v>98.72</v>
      </c>
      <c r="U6" s="1217" t="s">
        <v>383</v>
      </c>
      <c r="V6" s="1015">
        <v>40847</v>
      </c>
      <c r="W6" s="1220">
        <v>89</v>
      </c>
      <c r="X6" s="1225">
        <f t="shared" si="0"/>
        <v>89</v>
      </c>
      <c r="Y6" s="1226">
        <f t="shared" si="1"/>
        <v>99.3</v>
      </c>
      <c r="Z6" s="1044">
        <f>ROUND(115.3/1.0933,1)</f>
        <v>105.5</v>
      </c>
      <c r="AA6" s="1044"/>
      <c r="AB6" s="1227"/>
      <c r="AC6" s="1018" t="s">
        <v>338</v>
      </c>
      <c r="AD6" s="1236">
        <v>107.7</v>
      </c>
      <c r="AE6" s="1020"/>
    </row>
    <row r="7" spans="1:37" ht="16" thickBot="1" x14ac:dyDescent="0.4">
      <c r="A7" s="824"/>
      <c r="B7" s="892" t="s">
        <v>46</v>
      </c>
      <c r="C7" s="892"/>
      <c r="D7" s="892"/>
      <c r="E7" s="908">
        <v>123.12</v>
      </c>
      <c r="F7" s="110" t="s">
        <v>46</v>
      </c>
      <c r="G7" s="892"/>
      <c r="H7" s="919"/>
      <c r="I7" s="892"/>
      <c r="J7" s="109"/>
      <c r="K7" s="109"/>
      <c r="L7" s="906" t="s">
        <v>47</v>
      </c>
      <c r="M7" s="110" t="s">
        <v>46</v>
      </c>
      <c r="N7" s="108"/>
      <c r="O7" s="111" t="s">
        <v>48</v>
      </c>
      <c r="Q7" s="1238">
        <v>41214</v>
      </c>
      <c r="R7" s="1021" t="s">
        <v>356</v>
      </c>
      <c r="S7" s="1218">
        <v>82.87</v>
      </c>
      <c r="T7" s="1218">
        <v>100.07</v>
      </c>
      <c r="U7" s="1219">
        <v>132.99</v>
      </c>
      <c r="V7" s="1022">
        <v>41213</v>
      </c>
      <c r="W7" s="1220">
        <v>90</v>
      </c>
      <c r="X7" s="1225">
        <f t="shared" si="0"/>
        <v>90</v>
      </c>
      <c r="Y7" s="1226">
        <f t="shared" si="1"/>
        <v>100.4</v>
      </c>
      <c r="Z7" s="1218">
        <f>ROUND(116.7/1.0933,1)</f>
        <v>106.7</v>
      </c>
      <c r="AA7" s="1218"/>
      <c r="AB7" s="1219"/>
      <c r="AC7" s="1024" t="s">
        <v>355</v>
      </c>
      <c r="AD7" s="1218">
        <v>110.4</v>
      </c>
      <c r="AE7" s="1025"/>
    </row>
    <row r="8" spans="1:37" ht="16" thickBot="1" x14ac:dyDescent="0.4">
      <c r="A8" s="824"/>
      <c r="B8" s="892" t="s">
        <v>49</v>
      </c>
      <c r="C8" s="892"/>
      <c r="D8" s="892"/>
      <c r="E8" s="908">
        <v>122.83</v>
      </c>
      <c r="F8" s="110" t="s">
        <v>49</v>
      </c>
      <c r="G8" s="892"/>
      <c r="H8" s="919"/>
      <c r="I8" s="892"/>
      <c r="J8" s="109"/>
      <c r="K8" s="109"/>
      <c r="L8" s="906" t="s">
        <v>50</v>
      </c>
      <c r="M8" s="110" t="s">
        <v>49</v>
      </c>
      <c r="N8" s="108"/>
      <c r="O8" s="111" t="s">
        <v>51</v>
      </c>
      <c r="Q8" s="1238">
        <v>41579</v>
      </c>
      <c r="R8" s="1021" t="s">
        <v>373</v>
      </c>
      <c r="S8" s="1218">
        <v>82.9</v>
      </c>
      <c r="T8" s="1218">
        <v>100.11</v>
      </c>
      <c r="U8" s="1219">
        <v>133.05000000000001</v>
      </c>
      <c r="V8" s="1022">
        <v>41578</v>
      </c>
      <c r="W8" s="1220">
        <v>90.8</v>
      </c>
      <c r="X8" s="1225">
        <f t="shared" si="0"/>
        <v>90.8</v>
      </c>
      <c r="Y8" s="1226">
        <f t="shared" si="1"/>
        <v>101.3</v>
      </c>
      <c r="Z8" s="1218">
        <v>107.7</v>
      </c>
      <c r="AA8" s="1218"/>
      <c r="AB8" s="1219"/>
      <c r="AC8" s="1024" t="s">
        <v>372</v>
      </c>
      <c r="AD8" s="1218">
        <v>112</v>
      </c>
      <c r="AE8" s="1025"/>
    </row>
    <row r="9" spans="1:37" ht="16" thickBot="1" x14ac:dyDescent="0.4">
      <c r="A9" s="824"/>
      <c r="B9" s="892" t="s">
        <v>52</v>
      </c>
      <c r="C9" s="892"/>
      <c r="D9" s="892"/>
      <c r="E9" s="908">
        <v>124.57</v>
      </c>
      <c r="F9" s="110" t="s">
        <v>52</v>
      </c>
      <c r="G9" s="892"/>
      <c r="H9" s="919"/>
      <c r="I9" s="892"/>
      <c r="J9" s="112" t="s">
        <v>53</v>
      </c>
      <c r="K9" s="112"/>
      <c r="L9" s="906"/>
      <c r="M9" s="110" t="s">
        <v>52</v>
      </c>
      <c r="N9" s="113" t="s">
        <v>54</v>
      </c>
      <c r="O9" s="111"/>
      <c r="Q9" s="1239">
        <v>41944</v>
      </c>
      <c r="R9" s="1007" t="s">
        <v>401</v>
      </c>
      <c r="S9" s="962">
        <v>83.4</v>
      </c>
      <c r="T9" s="962">
        <v>100.71</v>
      </c>
      <c r="U9" s="982">
        <v>133.85</v>
      </c>
      <c r="V9" s="975">
        <v>41943</v>
      </c>
      <c r="W9" s="1220">
        <v>91.2</v>
      </c>
      <c r="X9" s="1225">
        <f t="shared" si="0"/>
        <v>91.1</v>
      </c>
      <c r="Y9" s="1226">
        <f t="shared" si="1"/>
        <v>101.7</v>
      </c>
      <c r="Z9" s="1009">
        <v>108.1</v>
      </c>
      <c r="AA9" s="1009"/>
      <c r="AB9" s="1084"/>
      <c r="AC9" s="1211" t="s">
        <v>400</v>
      </c>
      <c r="AD9" s="1009">
        <v>113.7</v>
      </c>
      <c r="AE9" s="1028"/>
    </row>
    <row r="10" spans="1:37" ht="16" thickBot="1" x14ac:dyDescent="0.4">
      <c r="A10" s="824"/>
      <c r="B10" s="385"/>
      <c r="C10" s="385"/>
      <c r="D10" s="385"/>
      <c r="E10" s="909"/>
      <c r="F10" s="467"/>
      <c r="G10" s="371"/>
      <c r="H10" s="920"/>
      <c r="I10" s="371"/>
      <c r="J10" s="116"/>
      <c r="K10" s="116"/>
      <c r="L10" s="909"/>
      <c r="M10" s="117"/>
      <c r="N10" s="116"/>
      <c r="O10" s="118"/>
      <c r="Q10" s="1239">
        <v>42309</v>
      </c>
      <c r="R10" s="1007" t="s">
        <v>427</v>
      </c>
      <c r="S10" s="1180">
        <v>82.24</v>
      </c>
      <c r="T10" s="1180">
        <v>99.31</v>
      </c>
      <c r="U10" s="982">
        <v>131.97999999999999</v>
      </c>
      <c r="V10" s="975">
        <v>42307</v>
      </c>
      <c r="W10" s="1220">
        <v>90.2</v>
      </c>
      <c r="X10" s="1225">
        <f t="shared" si="0"/>
        <v>90.1</v>
      </c>
      <c r="Y10" s="1226">
        <f t="shared" si="1"/>
        <v>100.6</v>
      </c>
      <c r="Z10" s="1009">
        <v>106.9</v>
      </c>
      <c r="AA10" s="1009"/>
      <c r="AB10" s="1084"/>
      <c r="AC10" s="1211" t="s">
        <v>428</v>
      </c>
      <c r="AD10" s="1009">
        <v>115.5</v>
      </c>
      <c r="AE10" s="1028"/>
    </row>
    <row r="11" spans="1:37" ht="16" thickBot="1" x14ac:dyDescent="0.4">
      <c r="A11" s="824"/>
      <c r="B11" s="893" t="s">
        <v>33</v>
      </c>
      <c r="C11" s="893"/>
      <c r="D11" s="893"/>
      <c r="E11" s="910" t="s">
        <v>55</v>
      </c>
      <c r="F11" s="933" t="s">
        <v>33</v>
      </c>
      <c r="G11" s="893"/>
      <c r="H11" s="921"/>
      <c r="I11" s="893"/>
      <c r="J11" s="922" t="s">
        <v>56</v>
      </c>
      <c r="K11" s="922"/>
      <c r="L11" s="941" t="s">
        <v>56</v>
      </c>
      <c r="M11" s="933" t="s">
        <v>33</v>
      </c>
      <c r="N11" s="296"/>
      <c r="O11" s="297" t="s">
        <v>25</v>
      </c>
      <c r="Q11" s="1239">
        <v>42675</v>
      </c>
      <c r="R11" s="1007" t="s">
        <v>454</v>
      </c>
      <c r="S11" s="962">
        <v>82.67</v>
      </c>
      <c r="T11" s="962">
        <v>99.83</v>
      </c>
      <c r="U11" s="982"/>
      <c r="V11" s="975">
        <v>42671</v>
      </c>
      <c r="W11" s="1220">
        <v>88.2</v>
      </c>
      <c r="X11" s="1225">
        <f t="shared" si="0"/>
        <v>88.2</v>
      </c>
      <c r="Y11" s="1226">
        <f t="shared" si="1"/>
        <v>98.4</v>
      </c>
      <c r="Z11" s="1009">
        <v>104.6</v>
      </c>
      <c r="AA11" s="1009"/>
      <c r="AB11" s="1084"/>
      <c r="AC11" s="1211" t="s">
        <v>455</v>
      </c>
      <c r="AD11" s="1009">
        <v>117.7</v>
      </c>
      <c r="AE11" s="1028"/>
    </row>
    <row r="12" spans="1:37" ht="16" thickBot="1" x14ac:dyDescent="0.4">
      <c r="A12" s="824"/>
      <c r="B12" s="894" t="s">
        <v>57</v>
      </c>
      <c r="C12" s="894"/>
      <c r="D12" s="894"/>
      <c r="E12" s="910"/>
      <c r="F12" s="931"/>
      <c r="G12" s="320"/>
      <c r="H12" s="915"/>
      <c r="I12" s="320"/>
      <c r="J12" s="923"/>
      <c r="K12" s="923"/>
      <c r="L12" s="942"/>
      <c r="M12" s="931"/>
      <c r="N12" s="116"/>
      <c r="O12" s="944"/>
      <c r="Q12" s="1239">
        <v>43040</v>
      </c>
      <c r="R12" s="1007" t="s">
        <v>493</v>
      </c>
      <c r="S12" s="962">
        <v>83.87</v>
      </c>
      <c r="T12" s="962">
        <v>101.28</v>
      </c>
      <c r="U12" s="982"/>
      <c r="V12" s="975">
        <v>43039</v>
      </c>
      <c r="W12" s="1220">
        <v>89.6</v>
      </c>
      <c r="X12" s="1225">
        <f t="shared" si="0"/>
        <v>89.5</v>
      </c>
      <c r="Y12" s="1226">
        <f t="shared" si="1"/>
        <v>99.9</v>
      </c>
      <c r="Z12" s="1009">
        <v>106.2</v>
      </c>
      <c r="AA12" s="1009"/>
      <c r="AB12" s="1084"/>
      <c r="AC12" s="1211" t="s">
        <v>492</v>
      </c>
      <c r="AD12" s="1009">
        <v>119.1</v>
      </c>
      <c r="AE12" s="1028"/>
    </row>
    <row r="13" spans="1:37" ht="16" thickBot="1" x14ac:dyDescent="0.4">
      <c r="A13" s="824"/>
      <c r="B13" s="894" t="s">
        <v>35</v>
      </c>
      <c r="C13" s="894"/>
      <c r="D13" s="894"/>
      <c r="E13" s="911" t="s">
        <v>562</v>
      </c>
      <c r="F13" s="934" t="s">
        <v>58</v>
      </c>
      <c r="G13" s="894"/>
      <c r="H13" s="924"/>
      <c r="I13" s="894"/>
      <c r="J13" s="895"/>
      <c r="K13" s="895"/>
      <c r="L13" s="911" t="s">
        <v>36</v>
      </c>
      <c r="M13" s="933"/>
      <c r="N13" s="296"/>
      <c r="O13" s="297"/>
      <c r="Q13" s="1239">
        <v>43405</v>
      </c>
      <c r="R13" s="1007" t="s">
        <v>513</v>
      </c>
      <c r="S13" s="962">
        <v>86.64</v>
      </c>
      <c r="T13" s="962">
        <v>104.62</v>
      </c>
      <c r="U13" s="982"/>
      <c r="V13" s="975">
        <v>43399</v>
      </c>
      <c r="W13" s="1220">
        <v>93.2</v>
      </c>
      <c r="X13" s="1225">
        <f t="shared" si="0"/>
        <v>93.1</v>
      </c>
      <c r="Y13" s="1228">
        <v>103.9</v>
      </c>
      <c r="Z13" s="1009"/>
      <c r="AA13" s="1009"/>
      <c r="AB13" s="1084"/>
      <c r="AC13" s="1211" t="s">
        <v>512</v>
      </c>
      <c r="AD13" s="1009">
        <v>122</v>
      </c>
      <c r="AE13" s="1028"/>
    </row>
    <row r="14" spans="1:37" ht="16" thickBot="1" x14ac:dyDescent="0.4">
      <c r="A14" s="824"/>
      <c r="B14" s="896" t="s">
        <v>59</v>
      </c>
      <c r="C14" s="896"/>
      <c r="D14" s="896"/>
      <c r="E14" s="912" t="s">
        <v>563</v>
      </c>
      <c r="F14" s="298" t="s">
        <v>59</v>
      </c>
      <c r="G14" s="896"/>
      <c r="H14" s="925"/>
      <c r="I14" s="896"/>
      <c r="J14" s="897"/>
      <c r="K14" s="897"/>
      <c r="L14" s="912" t="s">
        <v>38</v>
      </c>
      <c r="M14" s="298" t="s">
        <v>59</v>
      </c>
      <c r="N14" s="296"/>
      <c r="O14" s="901" t="s">
        <v>60</v>
      </c>
      <c r="Q14" s="1239">
        <v>43770</v>
      </c>
      <c r="R14" s="1007" t="s">
        <v>531</v>
      </c>
      <c r="S14" s="962">
        <v>87.03</v>
      </c>
      <c r="T14" s="962">
        <v>105.09</v>
      </c>
      <c r="U14" s="982"/>
      <c r="V14" s="975">
        <v>43763</v>
      </c>
      <c r="W14" s="1220">
        <v>93.2</v>
      </c>
      <c r="X14" s="1225">
        <f t="shared" si="0"/>
        <v>93.1</v>
      </c>
      <c r="Y14" s="1228">
        <v>103.9</v>
      </c>
      <c r="Z14" s="1009"/>
      <c r="AA14" s="1009"/>
      <c r="AB14" s="1084"/>
      <c r="AC14" s="1211" t="s">
        <v>529</v>
      </c>
      <c r="AD14" s="1009">
        <v>125.3</v>
      </c>
      <c r="AE14" s="1028"/>
    </row>
    <row r="15" spans="1:37" ht="16" thickBot="1" x14ac:dyDescent="0.4">
      <c r="A15" s="824"/>
      <c r="B15" s="896" t="s">
        <v>61</v>
      </c>
      <c r="C15" s="896"/>
      <c r="D15" s="896"/>
      <c r="E15" s="913" t="s">
        <v>564</v>
      </c>
      <c r="F15" s="299" t="s">
        <v>62</v>
      </c>
      <c r="G15" s="926"/>
      <c r="H15" s="927"/>
      <c r="I15" s="926"/>
      <c r="J15" s="898"/>
      <c r="K15" s="898"/>
      <c r="L15" s="913" t="s">
        <v>63</v>
      </c>
      <c r="M15" s="299" t="s">
        <v>64</v>
      </c>
      <c r="N15" s="296"/>
      <c r="O15" s="300" t="s">
        <v>65</v>
      </c>
      <c r="Q15" s="1239">
        <v>44136</v>
      </c>
      <c r="R15" s="1007" t="s">
        <v>560</v>
      </c>
      <c r="S15" s="962">
        <v>85.69</v>
      </c>
      <c r="T15" s="962">
        <v>103.48</v>
      </c>
      <c r="U15" s="982"/>
      <c r="V15" s="975">
        <v>44131</v>
      </c>
      <c r="W15" s="1220">
        <v>90.7</v>
      </c>
      <c r="X15" s="1225">
        <f t="shared" si="0"/>
        <v>90.7</v>
      </c>
      <c r="Y15" s="1228">
        <v>101.2</v>
      </c>
      <c r="Z15" s="1009"/>
      <c r="AA15" s="1009"/>
      <c r="AB15" s="1084"/>
      <c r="AC15" s="1211" t="s">
        <v>559</v>
      </c>
      <c r="AD15" s="1009">
        <v>127</v>
      </c>
      <c r="AE15" s="1028"/>
    </row>
    <row r="16" spans="1:37" ht="16" thickBot="1" x14ac:dyDescent="0.4">
      <c r="A16" s="824"/>
      <c r="B16" s="896" t="s">
        <v>66</v>
      </c>
      <c r="C16" s="896"/>
      <c r="D16" s="896"/>
      <c r="E16" s="913" t="s">
        <v>565</v>
      </c>
      <c r="F16" s="299" t="s">
        <v>67</v>
      </c>
      <c r="G16" s="926"/>
      <c r="H16" s="927"/>
      <c r="I16" s="926"/>
      <c r="J16" s="898"/>
      <c r="K16" s="898"/>
      <c r="L16" s="913" t="s">
        <v>68</v>
      </c>
      <c r="M16" s="299" t="s">
        <v>69</v>
      </c>
      <c r="N16" s="296"/>
      <c r="O16" s="300" t="s">
        <v>70</v>
      </c>
      <c r="Q16" s="1239">
        <v>44501</v>
      </c>
      <c r="R16" s="1007" t="s">
        <v>672</v>
      </c>
      <c r="S16" s="962">
        <v>89.72</v>
      </c>
      <c r="T16" s="962">
        <v>108.34</v>
      </c>
      <c r="U16" s="982"/>
      <c r="V16" s="975">
        <v>44496</v>
      </c>
      <c r="W16" s="1220">
        <v>98</v>
      </c>
      <c r="X16" s="1225">
        <f t="shared" si="0"/>
        <v>97.9</v>
      </c>
      <c r="Y16" s="1228">
        <v>109.3</v>
      </c>
      <c r="Z16" s="1009"/>
      <c r="AA16" s="1009"/>
      <c r="AB16" s="1084"/>
      <c r="AC16" s="1211" t="s">
        <v>671</v>
      </c>
      <c r="AD16" s="1009">
        <v>128.19999999999999</v>
      </c>
      <c r="AE16" s="1028"/>
    </row>
    <row r="17" spans="1:31" ht="16" thickBot="1" x14ac:dyDescent="0.4">
      <c r="A17" s="824"/>
      <c r="B17" s="896" t="s">
        <v>71</v>
      </c>
      <c r="C17" s="896"/>
      <c r="D17" s="896"/>
      <c r="E17" s="913" t="s">
        <v>566</v>
      </c>
      <c r="F17" s="299" t="s">
        <v>72</v>
      </c>
      <c r="G17" s="926"/>
      <c r="H17" s="927"/>
      <c r="I17" s="926"/>
      <c r="J17" s="898"/>
      <c r="K17" s="898"/>
      <c r="L17" s="913" t="s">
        <v>73</v>
      </c>
      <c r="M17" s="299" t="s">
        <v>74</v>
      </c>
      <c r="N17" s="296"/>
      <c r="O17" s="300" t="s">
        <v>75</v>
      </c>
      <c r="Q17" s="1239">
        <v>44866</v>
      </c>
      <c r="R17" s="1007" t="s">
        <v>688</v>
      </c>
      <c r="S17" s="962">
        <v>96.44</v>
      </c>
      <c r="T17" s="962">
        <v>114.67</v>
      </c>
      <c r="U17" s="982"/>
      <c r="V17" s="975">
        <v>44862</v>
      </c>
      <c r="W17" s="1220">
        <v>122.2</v>
      </c>
      <c r="X17" s="1225">
        <f t="shared" si="0"/>
        <v>122.1</v>
      </c>
      <c r="Y17" s="1228">
        <v>136.30000000000001</v>
      </c>
      <c r="Z17" s="1009"/>
      <c r="AA17" s="1009"/>
      <c r="AB17" s="1084"/>
      <c r="AC17" s="1211" t="s">
        <v>687</v>
      </c>
      <c r="AD17" s="1009">
        <v>131.5</v>
      </c>
      <c r="AE17" s="1028"/>
    </row>
    <row r="18" spans="1:31" ht="16" thickBot="1" x14ac:dyDescent="0.4">
      <c r="A18" s="824"/>
      <c r="B18" s="896" t="s">
        <v>76</v>
      </c>
      <c r="C18" s="896"/>
      <c r="D18" s="896"/>
      <c r="E18" s="913" t="s">
        <v>567</v>
      </c>
      <c r="F18" s="299" t="s">
        <v>77</v>
      </c>
      <c r="G18" s="926"/>
      <c r="H18" s="927"/>
      <c r="I18" s="926"/>
      <c r="J18" s="898"/>
      <c r="K18" s="898"/>
      <c r="L18" s="913" t="s">
        <v>78</v>
      </c>
      <c r="M18" s="299" t="s">
        <v>79</v>
      </c>
      <c r="N18" s="296"/>
      <c r="O18" s="300" t="s">
        <v>80</v>
      </c>
      <c r="Q18" s="1239">
        <v>45231</v>
      </c>
      <c r="R18" s="1007" t="s">
        <v>704</v>
      </c>
      <c r="S18" s="962">
        <v>100.15</v>
      </c>
      <c r="T18" s="962">
        <v>120.94</v>
      </c>
      <c r="U18" s="982"/>
      <c r="V18" s="975">
        <v>45230</v>
      </c>
      <c r="W18" s="1220">
        <v>122.7</v>
      </c>
      <c r="X18" s="1225">
        <f t="shared" si="0"/>
        <v>122.6</v>
      </c>
      <c r="Y18" s="1228">
        <v>136.80000000000001</v>
      </c>
      <c r="Z18" s="1009"/>
      <c r="AA18" s="1009"/>
      <c r="AB18" s="1084"/>
      <c r="AC18" s="1211" t="s">
        <v>703</v>
      </c>
      <c r="AD18" s="1009">
        <v>136</v>
      </c>
      <c r="AE18" s="1028"/>
    </row>
    <row r="19" spans="1:31" ht="16" thickBot="1" x14ac:dyDescent="0.4">
      <c r="A19" s="824"/>
      <c r="B19" s="896" t="s">
        <v>81</v>
      </c>
      <c r="C19" s="896"/>
      <c r="D19" s="896"/>
      <c r="E19" s="913" t="s">
        <v>568</v>
      </c>
      <c r="F19" s="299"/>
      <c r="G19" s="926"/>
      <c r="H19" s="926"/>
      <c r="I19" s="926"/>
      <c r="J19" s="898" t="s">
        <v>53</v>
      </c>
      <c r="K19" s="898"/>
      <c r="L19" s="913"/>
      <c r="M19" s="299"/>
      <c r="N19" s="825" t="s">
        <v>82</v>
      </c>
      <c r="O19" s="300"/>
      <c r="Q19" s="1239">
        <v>45597</v>
      </c>
      <c r="R19" s="1007" t="s">
        <v>727</v>
      </c>
      <c r="S19" s="962">
        <v>98.6</v>
      </c>
      <c r="T19" s="962">
        <v>119.07</v>
      </c>
      <c r="U19" s="982"/>
      <c r="V19" s="975">
        <v>45596</v>
      </c>
      <c r="W19" s="1220">
        <v>119.4</v>
      </c>
      <c r="X19" s="1229">
        <f>VLOOKUP(V19,A:L,7,FALSE)</f>
        <v>119.4</v>
      </c>
      <c r="Y19" s="1230"/>
      <c r="Z19" s="1009"/>
      <c r="AA19" s="1009"/>
      <c r="AB19" s="1084"/>
      <c r="AC19" s="1211" t="s">
        <v>726</v>
      </c>
      <c r="AD19" s="1009">
        <v>140.30000000000001</v>
      </c>
      <c r="AE19" s="1028"/>
    </row>
    <row r="20" spans="1:31" ht="15.5" x14ac:dyDescent="0.35">
      <c r="A20" s="824"/>
      <c r="B20" s="896"/>
      <c r="C20" s="896"/>
      <c r="D20" s="896"/>
      <c r="E20" s="913"/>
      <c r="F20" s="299"/>
      <c r="G20" s="926"/>
      <c r="H20" s="926"/>
      <c r="I20" s="926"/>
      <c r="J20" s="898"/>
      <c r="K20" s="898"/>
      <c r="L20" s="913"/>
      <c r="M20" s="299"/>
      <c r="N20" s="825"/>
      <c r="O20" s="300"/>
      <c r="Q20" s="1239">
        <v>45962</v>
      </c>
      <c r="R20" s="1007" t="s">
        <v>744</v>
      </c>
      <c r="S20" s="962">
        <v>99.61</v>
      </c>
      <c r="T20" s="962">
        <v>120.29</v>
      </c>
      <c r="U20" s="982"/>
      <c r="V20" s="975">
        <v>45961</v>
      </c>
      <c r="W20" s="1220">
        <v>118.8</v>
      </c>
      <c r="X20" s="1229">
        <f>VLOOKUP(V20,A:L,7,FALSE)</f>
        <v>118.8</v>
      </c>
      <c r="Y20" s="1230"/>
      <c r="Z20" s="1009"/>
      <c r="AA20" s="1009"/>
      <c r="AB20" s="1084"/>
      <c r="AC20" s="1211" t="s">
        <v>743</v>
      </c>
      <c r="AD20" s="1009">
        <v>144.6</v>
      </c>
      <c r="AE20" s="1028"/>
    </row>
    <row r="21" spans="1:31" ht="16" thickBot="1" x14ac:dyDescent="0.4">
      <c r="A21" s="902"/>
      <c r="B21" s="903"/>
      <c r="C21" s="903"/>
      <c r="D21" s="903"/>
      <c r="E21" s="914"/>
      <c r="F21" s="935"/>
      <c r="G21" s="936"/>
      <c r="H21" s="936"/>
      <c r="I21" s="936"/>
      <c r="J21" s="937"/>
      <c r="K21" s="937"/>
      <c r="L21" s="914"/>
      <c r="M21" s="935"/>
      <c r="N21" s="947"/>
      <c r="O21" s="904"/>
      <c r="Q21" s="1240">
        <v>46327</v>
      </c>
      <c r="R21" s="1213"/>
      <c r="S21" s="1029"/>
      <c r="T21" s="1029"/>
      <c r="U21" s="1030"/>
      <c r="V21" s="1031"/>
      <c r="W21" s="1231" t="e">
        <v>#N/A</v>
      </c>
      <c r="X21" s="1232" t="e">
        <f>VLOOKUP(V21,A:L,7,FALSE)</f>
        <v>#N/A</v>
      </c>
      <c r="Y21" s="1233"/>
      <c r="Z21" s="1032"/>
      <c r="AA21" s="1032"/>
      <c r="AB21" s="1234"/>
      <c r="AC21" s="1212"/>
      <c r="AD21" s="1032"/>
      <c r="AE21" s="1033"/>
    </row>
    <row r="22" spans="1:31" x14ac:dyDescent="0.35">
      <c r="A22" s="301" t="s">
        <v>83</v>
      </c>
      <c r="B22" s="302"/>
      <c r="C22" s="1126">
        <v>68.069999999999993</v>
      </c>
      <c r="D22" s="1126">
        <v>82.2</v>
      </c>
      <c r="E22" s="303" t="s">
        <v>569</v>
      </c>
      <c r="F22" s="302"/>
      <c r="G22" s="302"/>
      <c r="H22" s="302"/>
      <c r="I22" s="302"/>
      <c r="J22" s="304"/>
      <c r="K22" s="305"/>
      <c r="L22" s="306"/>
      <c r="M22" s="307">
        <v>37995</v>
      </c>
      <c r="N22" s="308">
        <v>86.6</v>
      </c>
      <c r="O22" s="309">
        <v>86.6</v>
      </c>
    </row>
    <row r="23" spans="1:31" ht="15.5" x14ac:dyDescent="0.35">
      <c r="A23" s="310">
        <v>38026</v>
      </c>
      <c r="B23" s="311"/>
      <c r="C23" s="1127">
        <v>68.069999999999993</v>
      </c>
      <c r="D23" s="1127">
        <v>82.2</v>
      </c>
      <c r="E23" s="312" t="s">
        <v>569</v>
      </c>
      <c r="F23" s="311"/>
      <c r="G23" s="311"/>
      <c r="H23" s="311"/>
      <c r="I23" s="311"/>
      <c r="J23" s="313"/>
      <c r="K23" s="314"/>
      <c r="L23" s="315"/>
      <c r="M23" s="316" t="s">
        <v>84</v>
      </c>
      <c r="N23" s="317">
        <v>86.8</v>
      </c>
      <c r="O23" s="318">
        <v>86.8</v>
      </c>
    </row>
    <row r="24" spans="1:31" ht="15" x14ac:dyDescent="0.35">
      <c r="A24" s="319">
        <v>38042</v>
      </c>
      <c r="B24" s="320" t="s">
        <v>85</v>
      </c>
      <c r="C24" s="1128">
        <v>68.319999999999993</v>
      </c>
      <c r="D24" s="1128">
        <v>82.5</v>
      </c>
      <c r="E24" s="312" t="s">
        <v>570</v>
      </c>
      <c r="F24" s="311"/>
      <c r="G24" s="311"/>
      <c r="H24" s="311"/>
      <c r="I24" s="311"/>
      <c r="J24" s="313"/>
      <c r="K24" s="314"/>
      <c r="L24" s="315"/>
      <c r="M24" s="316" t="s">
        <v>84</v>
      </c>
      <c r="N24" s="317">
        <v>86.8</v>
      </c>
      <c r="O24" s="318">
        <v>86.8</v>
      </c>
    </row>
    <row r="25" spans="1:31" ht="15.5" x14ac:dyDescent="0.35">
      <c r="A25" s="319">
        <v>38044</v>
      </c>
      <c r="B25" s="321" t="s">
        <v>85</v>
      </c>
      <c r="C25" s="1129">
        <v>68.319999999999993</v>
      </c>
      <c r="D25" s="1129">
        <v>82.5</v>
      </c>
      <c r="E25" s="312" t="s">
        <v>570</v>
      </c>
      <c r="F25" s="322" t="s">
        <v>86</v>
      </c>
      <c r="G25" s="822">
        <v>74</v>
      </c>
      <c r="H25" s="867">
        <f>ROUND(I25/1.1161,1)</f>
        <v>73.900000000000006</v>
      </c>
      <c r="I25" s="323">
        <f t="shared" ref="I25:I80" si="2">ROUND(J25/1.0629,1)</f>
        <v>82.5</v>
      </c>
      <c r="J25" s="313">
        <f>ROUND(ROUND(L25/1.064,1)/1.0933,1)</f>
        <v>87.7</v>
      </c>
      <c r="K25" s="314"/>
      <c r="L25" s="324">
        <v>102</v>
      </c>
      <c r="M25" s="316" t="s">
        <v>84</v>
      </c>
      <c r="N25" s="317">
        <v>86.8</v>
      </c>
      <c r="O25" s="318">
        <v>86.8</v>
      </c>
    </row>
    <row r="26" spans="1:31" ht="15.5" x14ac:dyDescent="0.35">
      <c r="A26" s="310">
        <v>38051</v>
      </c>
      <c r="B26" s="321" t="s">
        <v>85</v>
      </c>
      <c r="C26" s="1129">
        <v>68.319999999999993</v>
      </c>
      <c r="D26" s="1129">
        <v>82.5</v>
      </c>
      <c r="E26" s="312" t="s">
        <v>570</v>
      </c>
      <c r="F26" s="325" t="s">
        <v>86</v>
      </c>
      <c r="G26" s="822">
        <v>74</v>
      </c>
      <c r="H26" s="867">
        <f t="shared" ref="H26:H89" si="3">ROUND(I26/1.1161,1)</f>
        <v>73.900000000000006</v>
      </c>
      <c r="I26" s="323">
        <f t="shared" si="2"/>
        <v>82.5</v>
      </c>
      <c r="J26" s="313">
        <f t="shared" ref="J26:J80" si="4">ROUND(ROUND(L26/1.064,1)/1.0933,1)</f>
        <v>87.7</v>
      </c>
      <c r="K26" s="314"/>
      <c r="L26" s="324">
        <v>102</v>
      </c>
      <c r="M26" s="326" t="s">
        <v>87</v>
      </c>
      <c r="N26" s="317">
        <v>86.9</v>
      </c>
      <c r="O26" s="318">
        <v>86.9</v>
      </c>
    </row>
    <row r="27" spans="1:31" ht="15.5" x14ac:dyDescent="0.35">
      <c r="A27" s="310">
        <v>38069</v>
      </c>
      <c r="B27" s="320" t="s">
        <v>88</v>
      </c>
      <c r="C27" s="1128">
        <v>68.569999999999993</v>
      </c>
      <c r="D27" s="1128">
        <v>82.8</v>
      </c>
      <c r="E27" s="312" t="s">
        <v>571</v>
      </c>
      <c r="F27" s="325" t="s">
        <v>86</v>
      </c>
      <c r="G27" s="822">
        <v>74</v>
      </c>
      <c r="H27" s="867">
        <f t="shared" si="3"/>
        <v>73.900000000000006</v>
      </c>
      <c r="I27" s="323">
        <f t="shared" si="2"/>
        <v>82.5</v>
      </c>
      <c r="J27" s="313">
        <f t="shared" si="4"/>
        <v>87.7</v>
      </c>
      <c r="K27" s="314"/>
      <c r="L27" s="324">
        <v>102</v>
      </c>
      <c r="M27" s="316" t="s">
        <v>87</v>
      </c>
      <c r="N27" s="317">
        <v>86.9</v>
      </c>
      <c r="O27" s="318">
        <v>86.9</v>
      </c>
    </row>
    <row r="28" spans="1:31" ht="15.5" x14ac:dyDescent="0.35">
      <c r="A28" s="310">
        <v>38076</v>
      </c>
      <c r="B28" s="321" t="s">
        <v>88</v>
      </c>
      <c r="C28" s="1129">
        <v>68.569999999999993</v>
      </c>
      <c r="D28" s="1129">
        <v>82.8</v>
      </c>
      <c r="E28" s="312" t="s">
        <v>571</v>
      </c>
      <c r="F28" s="322" t="s">
        <v>89</v>
      </c>
      <c r="G28" s="822">
        <v>73.8</v>
      </c>
      <c r="H28" s="867">
        <f t="shared" si="3"/>
        <v>73.7</v>
      </c>
      <c r="I28" s="323">
        <f t="shared" si="2"/>
        <v>82.3</v>
      </c>
      <c r="J28" s="313">
        <f t="shared" si="4"/>
        <v>87.5</v>
      </c>
      <c r="K28" s="314"/>
      <c r="L28" s="324">
        <v>101.8</v>
      </c>
      <c r="M28" s="316" t="s">
        <v>87</v>
      </c>
      <c r="N28" s="317">
        <v>86.9</v>
      </c>
      <c r="O28" s="318">
        <v>86.9</v>
      </c>
    </row>
    <row r="29" spans="1:31" ht="15.5" x14ac:dyDescent="0.35">
      <c r="A29" s="310">
        <v>38082</v>
      </c>
      <c r="B29" s="321" t="s">
        <v>88</v>
      </c>
      <c r="C29" s="1129">
        <v>68.569999999999993</v>
      </c>
      <c r="D29" s="1129">
        <v>82.8</v>
      </c>
      <c r="E29" s="312" t="s">
        <v>571</v>
      </c>
      <c r="F29" s="325" t="s">
        <v>89</v>
      </c>
      <c r="G29" s="822">
        <v>73.8</v>
      </c>
      <c r="H29" s="867">
        <f t="shared" si="3"/>
        <v>73.7</v>
      </c>
      <c r="I29" s="323">
        <f t="shared" si="2"/>
        <v>82.3</v>
      </c>
      <c r="J29" s="313">
        <f t="shared" si="4"/>
        <v>87.5</v>
      </c>
      <c r="K29" s="314"/>
      <c r="L29" s="324">
        <v>101.8</v>
      </c>
      <c r="M29" s="326" t="s">
        <v>90</v>
      </c>
      <c r="N29" s="317">
        <v>87</v>
      </c>
      <c r="O29" s="318">
        <v>87</v>
      </c>
    </row>
    <row r="30" spans="1:31" ht="15.5" x14ac:dyDescent="0.35">
      <c r="A30" s="310">
        <v>38100</v>
      </c>
      <c r="B30" s="320" t="s">
        <v>91</v>
      </c>
      <c r="C30" s="1128">
        <v>68.819999999999993</v>
      </c>
      <c r="D30" s="1128">
        <v>83.1</v>
      </c>
      <c r="E30" s="327" t="s">
        <v>572</v>
      </c>
      <c r="F30" s="325" t="s">
        <v>89</v>
      </c>
      <c r="G30" s="822">
        <v>73.8</v>
      </c>
      <c r="H30" s="867">
        <f t="shared" si="3"/>
        <v>73.7</v>
      </c>
      <c r="I30" s="323">
        <f t="shared" si="2"/>
        <v>82.3</v>
      </c>
      <c r="J30" s="313">
        <f t="shared" si="4"/>
        <v>87.5</v>
      </c>
      <c r="K30" s="314"/>
      <c r="L30" s="324">
        <v>101.8</v>
      </c>
      <c r="M30" s="316" t="s">
        <v>90</v>
      </c>
      <c r="N30" s="317">
        <v>87</v>
      </c>
      <c r="O30" s="318">
        <v>87</v>
      </c>
    </row>
    <row r="31" spans="1:31" ht="15.5" x14ac:dyDescent="0.35">
      <c r="A31" s="310">
        <v>38107</v>
      </c>
      <c r="B31" s="321" t="s">
        <v>91</v>
      </c>
      <c r="C31" s="1129">
        <v>68.819999999999993</v>
      </c>
      <c r="D31" s="1129">
        <v>83.1</v>
      </c>
      <c r="E31" s="327" t="s">
        <v>572</v>
      </c>
      <c r="F31" s="322" t="s">
        <v>92</v>
      </c>
      <c r="G31" s="822">
        <v>73.8</v>
      </c>
      <c r="H31" s="867">
        <f t="shared" si="3"/>
        <v>73.7</v>
      </c>
      <c r="I31" s="323">
        <f t="shared" si="2"/>
        <v>82.3</v>
      </c>
      <c r="J31" s="313">
        <f t="shared" si="4"/>
        <v>87.5</v>
      </c>
      <c r="K31" s="314"/>
      <c r="L31" s="324">
        <v>101.8</v>
      </c>
      <c r="M31" s="316" t="s">
        <v>90</v>
      </c>
      <c r="N31" s="317">
        <v>87</v>
      </c>
      <c r="O31" s="318">
        <v>87</v>
      </c>
    </row>
    <row r="32" spans="1:31" ht="15.5" x14ac:dyDescent="0.35">
      <c r="A32" s="310">
        <v>38110</v>
      </c>
      <c r="B32" s="321" t="s">
        <v>91</v>
      </c>
      <c r="C32" s="1129">
        <v>68.819999999999993</v>
      </c>
      <c r="D32" s="1129">
        <v>83.1</v>
      </c>
      <c r="E32" s="327" t="s">
        <v>572</v>
      </c>
      <c r="F32" s="325" t="s">
        <v>92</v>
      </c>
      <c r="G32" s="822">
        <v>73.8</v>
      </c>
      <c r="H32" s="867">
        <f t="shared" si="3"/>
        <v>73.7</v>
      </c>
      <c r="I32" s="323">
        <f t="shared" si="2"/>
        <v>82.3</v>
      </c>
      <c r="J32" s="313">
        <f t="shared" si="4"/>
        <v>87.5</v>
      </c>
      <c r="K32" s="314"/>
      <c r="L32" s="324">
        <v>101.8</v>
      </c>
      <c r="M32" s="328" t="s">
        <v>93</v>
      </c>
      <c r="N32" s="317">
        <v>87.4</v>
      </c>
      <c r="O32" s="329">
        <v>87.4</v>
      </c>
    </row>
    <row r="33" spans="1:16" ht="15.5" x14ac:dyDescent="0.35">
      <c r="A33" s="310">
        <v>38132</v>
      </c>
      <c r="B33" s="320" t="s">
        <v>94</v>
      </c>
      <c r="C33" s="1128">
        <v>69.150000000000006</v>
      </c>
      <c r="D33" s="1128">
        <v>83.5</v>
      </c>
      <c r="E33" s="327" t="s">
        <v>573</v>
      </c>
      <c r="F33" s="325" t="s">
        <v>92</v>
      </c>
      <c r="G33" s="822">
        <v>73.8</v>
      </c>
      <c r="H33" s="867">
        <f t="shared" si="3"/>
        <v>73.7</v>
      </c>
      <c r="I33" s="323">
        <f t="shared" si="2"/>
        <v>82.3</v>
      </c>
      <c r="J33" s="313">
        <f t="shared" si="4"/>
        <v>87.5</v>
      </c>
      <c r="K33" s="314"/>
      <c r="L33" s="324">
        <v>101.8</v>
      </c>
      <c r="M33" s="330" t="s">
        <v>93</v>
      </c>
      <c r="N33" s="317">
        <v>87.4</v>
      </c>
      <c r="O33" s="329">
        <v>87.4</v>
      </c>
    </row>
    <row r="34" spans="1:16" ht="15.5" x14ac:dyDescent="0.35">
      <c r="A34" s="310">
        <v>38135</v>
      </c>
      <c r="B34" s="321" t="s">
        <v>94</v>
      </c>
      <c r="C34" s="1129">
        <v>69.150000000000006</v>
      </c>
      <c r="D34" s="1129">
        <v>83.5</v>
      </c>
      <c r="E34" s="327" t="s">
        <v>573</v>
      </c>
      <c r="F34" s="322" t="s">
        <v>95</v>
      </c>
      <c r="G34" s="822">
        <v>74.2</v>
      </c>
      <c r="H34" s="867">
        <f t="shared" si="3"/>
        <v>74.2</v>
      </c>
      <c r="I34" s="323">
        <f t="shared" si="2"/>
        <v>82.8</v>
      </c>
      <c r="J34" s="313">
        <f t="shared" si="4"/>
        <v>88</v>
      </c>
      <c r="K34" s="314"/>
      <c r="L34" s="331">
        <v>102.4</v>
      </c>
      <c r="M34" s="330" t="s">
        <v>93</v>
      </c>
      <c r="N34" s="317">
        <v>87.4</v>
      </c>
      <c r="O34" s="329">
        <v>87.4</v>
      </c>
    </row>
    <row r="35" spans="1:16" ht="15.5" x14ac:dyDescent="0.35">
      <c r="A35" s="310">
        <v>38139</v>
      </c>
      <c r="B35" s="321" t="s">
        <v>94</v>
      </c>
      <c r="C35" s="1129">
        <v>69.150000000000006</v>
      </c>
      <c r="D35" s="1129">
        <v>83.5</v>
      </c>
      <c r="E35" s="327" t="s">
        <v>573</v>
      </c>
      <c r="F35" s="325" t="s">
        <v>95</v>
      </c>
      <c r="G35" s="822">
        <v>74.2</v>
      </c>
      <c r="H35" s="867">
        <f t="shared" si="3"/>
        <v>74.2</v>
      </c>
      <c r="I35" s="323">
        <f t="shared" si="2"/>
        <v>82.8</v>
      </c>
      <c r="J35" s="313">
        <f t="shared" si="4"/>
        <v>88</v>
      </c>
      <c r="K35" s="314"/>
      <c r="L35" s="331">
        <v>102.4</v>
      </c>
      <c r="M35" s="328" t="s">
        <v>96</v>
      </c>
      <c r="N35" s="317">
        <v>87.7</v>
      </c>
      <c r="O35" s="329">
        <v>87.7</v>
      </c>
    </row>
    <row r="36" spans="1:16" ht="15.5" x14ac:dyDescent="0.35">
      <c r="A36" s="310">
        <v>38161</v>
      </c>
      <c r="B36" s="320" t="s">
        <v>97</v>
      </c>
      <c r="C36" s="1128">
        <v>69.73</v>
      </c>
      <c r="D36" s="1128">
        <v>84.2</v>
      </c>
      <c r="E36" s="327" t="s">
        <v>574</v>
      </c>
      <c r="F36" s="325" t="s">
        <v>95</v>
      </c>
      <c r="G36" s="822">
        <v>74.2</v>
      </c>
      <c r="H36" s="867">
        <f t="shared" si="3"/>
        <v>74.2</v>
      </c>
      <c r="I36" s="323">
        <f t="shared" si="2"/>
        <v>82.8</v>
      </c>
      <c r="J36" s="313">
        <f t="shared" si="4"/>
        <v>88</v>
      </c>
      <c r="K36" s="314"/>
      <c r="L36" s="331">
        <v>102.4</v>
      </c>
      <c r="M36" s="330" t="s">
        <v>96</v>
      </c>
      <c r="N36" s="317">
        <v>87.7</v>
      </c>
      <c r="O36" s="329">
        <v>87.7</v>
      </c>
    </row>
    <row r="37" spans="1:16" ht="15.5" x14ac:dyDescent="0.35">
      <c r="A37" s="310">
        <v>38167</v>
      </c>
      <c r="B37" s="321" t="s">
        <v>97</v>
      </c>
      <c r="C37" s="1129">
        <v>69.73</v>
      </c>
      <c r="D37" s="1129">
        <v>84.2</v>
      </c>
      <c r="E37" s="327" t="s">
        <v>574</v>
      </c>
      <c r="F37" s="322" t="s">
        <v>98</v>
      </c>
      <c r="G37" s="822">
        <v>74.7</v>
      </c>
      <c r="H37" s="867">
        <f t="shared" si="3"/>
        <v>74.599999999999994</v>
      </c>
      <c r="I37" s="323">
        <f t="shared" si="2"/>
        <v>83.3</v>
      </c>
      <c r="J37" s="313">
        <f t="shared" si="4"/>
        <v>88.5</v>
      </c>
      <c r="K37" s="314"/>
      <c r="L37" s="331">
        <v>103</v>
      </c>
      <c r="M37" s="330" t="s">
        <v>96</v>
      </c>
      <c r="N37" s="317">
        <v>87.7</v>
      </c>
      <c r="O37" s="329">
        <v>87.7</v>
      </c>
    </row>
    <row r="38" spans="1:16" ht="15.5" x14ac:dyDescent="0.35">
      <c r="A38" s="310">
        <v>38173</v>
      </c>
      <c r="B38" s="321" t="s">
        <v>97</v>
      </c>
      <c r="C38" s="1129">
        <v>69.73</v>
      </c>
      <c r="D38" s="1129">
        <v>84.2</v>
      </c>
      <c r="E38" s="327" t="s">
        <v>574</v>
      </c>
      <c r="F38" s="325" t="s">
        <v>98</v>
      </c>
      <c r="G38" s="822">
        <v>74.7</v>
      </c>
      <c r="H38" s="867">
        <f t="shared" si="3"/>
        <v>74.599999999999994</v>
      </c>
      <c r="I38" s="323">
        <f t="shared" si="2"/>
        <v>83.3</v>
      </c>
      <c r="J38" s="313">
        <f t="shared" si="4"/>
        <v>88.5</v>
      </c>
      <c r="K38" s="314"/>
      <c r="L38" s="331">
        <v>103</v>
      </c>
      <c r="M38" s="328" t="s">
        <v>99</v>
      </c>
      <c r="N38" s="317">
        <v>88</v>
      </c>
      <c r="O38" s="329">
        <v>88</v>
      </c>
    </row>
    <row r="39" spans="1:16" ht="15.5" x14ac:dyDescent="0.35">
      <c r="A39" s="310">
        <v>38191</v>
      </c>
      <c r="B39" s="320" t="s">
        <v>100</v>
      </c>
      <c r="C39" s="1128">
        <v>69.56</v>
      </c>
      <c r="D39" s="1128">
        <v>84</v>
      </c>
      <c r="E39" s="327" t="s">
        <v>575</v>
      </c>
      <c r="F39" s="325" t="s">
        <v>98</v>
      </c>
      <c r="G39" s="822">
        <v>74.7</v>
      </c>
      <c r="H39" s="867">
        <f t="shared" si="3"/>
        <v>74.599999999999994</v>
      </c>
      <c r="I39" s="323">
        <f t="shared" si="2"/>
        <v>83.3</v>
      </c>
      <c r="J39" s="313">
        <f t="shared" si="4"/>
        <v>88.5</v>
      </c>
      <c r="K39" s="314"/>
      <c r="L39" s="331">
        <v>103</v>
      </c>
      <c r="M39" s="330" t="s">
        <v>99</v>
      </c>
      <c r="N39" s="317">
        <v>88</v>
      </c>
      <c r="O39" s="329">
        <v>88</v>
      </c>
    </row>
    <row r="40" spans="1:16" ht="15.5" x14ac:dyDescent="0.35">
      <c r="A40" s="310">
        <v>38196</v>
      </c>
      <c r="B40" s="321" t="s">
        <v>100</v>
      </c>
      <c r="C40" s="1129">
        <v>69.56</v>
      </c>
      <c r="D40" s="1129">
        <v>84</v>
      </c>
      <c r="E40" s="327" t="s">
        <v>575</v>
      </c>
      <c r="F40" s="322" t="s">
        <v>101</v>
      </c>
      <c r="G40" s="822">
        <v>74.900000000000006</v>
      </c>
      <c r="H40" s="867">
        <f t="shared" si="3"/>
        <v>74.8</v>
      </c>
      <c r="I40" s="323">
        <f t="shared" si="2"/>
        <v>83.5</v>
      </c>
      <c r="J40" s="313">
        <f t="shared" si="4"/>
        <v>88.8</v>
      </c>
      <c r="K40" s="314"/>
      <c r="L40" s="331">
        <v>103.3</v>
      </c>
      <c r="M40" s="330" t="s">
        <v>99</v>
      </c>
      <c r="N40" s="317">
        <v>88</v>
      </c>
      <c r="O40" s="329">
        <v>88</v>
      </c>
    </row>
    <row r="41" spans="1:16" ht="15.5" x14ac:dyDescent="0.35">
      <c r="A41" s="310">
        <v>38223</v>
      </c>
      <c r="B41" s="320" t="s">
        <v>102</v>
      </c>
      <c r="C41" s="1128">
        <v>69.97</v>
      </c>
      <c r="D41" s="1128">
        <v>84.5</v>
      </c>
      <c r="E41" s="332" t="s">
        <v>562</v>
      </c>
      <c r="F41" s="325" t="s">
        <v>101</v>
      </c>
      <c r="G41" s="822">
        <v>74.900000000000006</v>
      </c>
      <c r="H41" s="867">
        <f t="shared" si="3"/>
        <v>74.8</v>
      </c>
      <c r="I41" s="323">
        <f t="shared" si="2"/>
        <v>83.5</v>
      </c>
      <c r="J41" s="313">
        <f t="shared" si="4"/>
        <v>88.8</v>
      </c>
      <c r="K41" s="314"/>
      <c r="L41" s="331">
        <v>103.3</v>
      </c>
      <c r="M41" s="330" t="s">
        <v>99</v>
      </c>
      <c r="N41" s="317">
        <v>88</v>
      </c>
      <c r="O41" s="329">
        <v>88</v>
      </c>
    </row>
    <row r="42" spans="1:16" ht="15.5" x14ac:dyDescent="0.35">
      <c r="A42" s="310">
        <v>38233</v>
      </c>
      <c r="B42" s="321" t="s">
        <v>102</v>
      </c>
      <c r="C42" s="1129">
        <v>69.97</v>
      </c>
      <c r="D42" s="1129">
        <v>84.5</v>
      </c>
      <c r="E42" s="327" t="s">
        <v>562</v>
      </c>
      <c r="F42" s="325" t="s">
        <v>101</v>
      </c>
      <c r="G42" s="822">
        <v>74.900000000000006</v>
      </c>
      <c r="H42" s="867">
        <f t="shared" si="3"/>
        <v>74.8</v>
      </c>
      <c r="I42" s="323">
        <f t="shared" si="2"/>
        <v>83.5</v>
      </c>
      <c r="J42" s="313">
        <f t="shared" si="4"/>
        <v>88.8</v>
      </c>
      <c r="K42" s="314"/>
      <c r="L42" s="331">
        <v>103.3</v>
      </c>
      <c r="M42" s="328" t="s">
        <v>103</v>
      </c>
      <c r="N42" s="317">
        <v>88.4</v>
      </c>
      <c r="O42" s="329">
        <v>88.4</v>
      </c>
    </row>
    <row r="43" spans="1:16" ht="15.5" x14ac:dyDescent="0.35">
      <c r="A43" s="310">
        <v>38253</v>
      </c>
      <c r="B43" s="320" t="s">
        <v>104</v>
      </c>
      <c r="C43" s="1128">
        <v>70.39</v>
      </c>
      <c r="D43" s="1128">
        <v>85</v>
      </c>
      <c r="E43" s="327" t="s">
        <v>576</v>
      </c>
      <c r="F43" s="325" t="s">
        <v>101</v>
      </c>
      <c r="G43" s="822">
        <v>74.900000000000006</v>
      </c>
      <c r="H43" s="867">
        <f t="shared" si="3"/>
        <v>74.8</v>
      </c>
      <c r="I43" s="323">
        <f t="shared" si="2"/>
        <v>83.5</v>
      </c>
      <c r="J43" s="313">
        <f t="shared" si="4"/>
        <v>88.8</v>
      </c>
      <c r="K43" s="314"/>
      <c r="L43" s="331">
        <v>103.3</v>
      </c>
      <c r="M43" s="330" t="s">
        <v>103</v>
      </c>
      <c r="N43" s="317">
        <v>88.4</v>
      </c>
      <c r="O43" s="329">
        <v>88.4</v>
      </c>
    </row>
    <row r="44" spans="1:16" ht="15.5" x14ac:dyDescent="0.35">
      <c r="A44" s="310">
        <v>38258</v>
      </c>
      <c r="B44" s="321" t="s">
        <v>104</v>
      </c>
      <c r="C44" s="1129">
        <v>70.39</v>
      </c>
      <c r="D44" s="1129">
        <v>85</v>
      </c>
      <c r="E44" s="327" t="s">
        <v>576</v>
      </c>
      <c r="F44" s="322" t="s">
        <v>105</v>
      </c>
      <c r="G44" s="822">
        <v>75.3</v>
      </c>
      <c r="H44" s="867">
        <f t="shared" si="3"/>
        <v>75.3</v>
      </c>
      <c r="I44" s="323">
        <f t="shared" si="2"/>
        <v>84</v>
      </c>
      <c r="J44" s="313">
        <f t="shared" si="4"/>
        <v>89.3</v>
      </c>
      <c r="K44" s="314"/>
      <c r="L44" s="331">
        <v>103.8</v>
      </c>
      <c r="M44" s="330" t="s">
        <v>103</v>
      </c>
      <c r="N44" s="317">
        <v>88.4</v>
      </c>
      <c r="O44" s="329">
        <v>88.4</v>
      </c>
    </row>
    <row r="45" spans="1:16" ht="15.5" x14ac:dyDescent="0.35">
      <c r="A45" s="310">
        <v>38265</v>
      </c>
      <c r="B45" s="321" t="s">
        <v>104</v>
      </c>
      <c r="C45" s="1129">
        <v>70.39</v>
      </c>
      <c r="D45" s="1129">
        <v>85</v>
      </c>
      <c r="E45" s="327" t="s">
        <v>576</v>
      </c>
      <c r="F45" s="325" t="s">
        <v>105</v>
      </c>
      <c r="G45" s="822">
        <v>75.3</v>
      </c>
      <c r="H45" s="867">
        <f t="shared" si="3"/>
        <v>75.3</v>
      </c>
      <c r="I45" s="323">
        <f t="shared" si="2"/>
        <v>84</v>
      </c>
      <c r="J45" s="313">
        <f t="shared" si="4"/>
        <v>89.3</v>
      </c>
      <c r="K45" s="314"/>
      <c r="L45" s="331">
        <v>103.8</v>
      </c>
      <c r="M45" s="328" t="s">
        <v>106</v>
      </c>
      <c r="N45" s="317">
        <v>88.6</v>
      </c>
      <c r="O45" s="329">
        <v>88.6</v>
      </c>
    </row>
    <row r="46" spans="1:16" ht="15.5" x14ac:dyDescent="0.35">
      <c r="A46" s="310">
        <v>38282</v>
      </c>
      <c r="B46" s="320" t="s">
        <v>107</v>
      </c>
      <c r="C46" s="1128">
        <v>70.31</v>
      </c>
      <c r="D46" s="1128">
        <v>84.9</v>
      </c>
      <c r="E46" s="327" t="s">
        <v>577</v>
      </c>
      <c r="F46" s="325" t="s">
        <v>105</v>
      </c>
      <c r="G46" s="822">
        <v>75.3</v>
      </c>
      <c r="H46" s="867">
        <f t="shared" si="3"/>
        <v>75.3</v>
      </c>
      <c r="I46" s="323">
        <f t="shared" si="2"/>
        <v>84</v>
      </c>
      <c r="J46" s="313">
        <f t="shared" si="4"/>
        <v>89.3</v>
      </c>
      <c r="K46" s="314"/>
      <c r="L46" s="331">
        <v>103.8</v>
      </c>
      <c r="M46" s="330" t="s">
        <v>106</v>
      </c>
      <c r="N46" s="317">
        <v>88.6</v>
      </c>
      <c r="O46" s="329">
        <v>88.6</v>
      </c>
    </row>
    <row r="47" spans="1:16" ht="15.5" x14ac:dyDescent="0.35">
      <c r="A47" s="310">
        <v>38286</v>
      </c>
      <c r="B47" s="321" t="s">
        <v>107</v>
      </c>
      <c r="C47" s="1129">
        <v>70.31</v>
      </c>
      <c r="D47" s="1129">
        <v>84.9</v>
      </c>
      <c r="E47" s="327" t="s">
        <v>577</v>
      </c>
      <c r="F47" s="322" t="s">
        <v>108</v>
      </c>
      <c r="G47" s="822">
        <v>75.599999999999994</v>
      </c>
      <c r="H47" s="867">
        <f t="shared" si="3"/>
        <v>75.5</v>
      </c>
      <c r="I47" s="323">
        <f t="shared" si="2"/>
        <v>84.3</v>
      </c>
      <c r="J47" s="313">
        <f t="shared" si="4"/>
        <v>89.6</v>
      </c>
      <c r="K47" s="314"/>
      <c r="L47" s="331">
        <v>104.3</v>
      </c>
      <c r="M47" s="330" t="s">
        <v>106</v>
      </c>
      <c r="N47" s="317">
        <v>88.6</v>
      </c>
      <c r="O47" s="329">
        <v>88.6</v>
      </c>
    </row>
    <row r="48" spans="1:16" ht="16.5" x14ac:dyDescent="0.35">
      <c r="A48" s="333">
        <v>38293</v>
      </c>
      <c r="B48" s="334" t="s">
        <v>109</v>
      </c>
      <c r="C48" s="1130">
        <v>70.31</v>
      </c>
      <c r="D48" s="1130">
        <v>84.9</v>
      </c>
      <c r="E48" s="335" t="s">
        <v>577</v>
      </c>
      <c r="F48" s="325" t="s">
        <v>110</v>
      </c>
      <c r="G48" s="822">
        <v>75.599999999999994</v>
      </c>
      <c r="H48" s="867">
        <f t="shared" si="3"/>
        <v>75.5</v>
      </c>
      <c r="I48" s="323">
        <f t="shared" si="2"/>
        <v>84.3</v>
      </c>
      <c r="J48" s="313">
        <f t="shared" si="4"/>
        <v>89.6</v>
      </c>
      <c r="K48" s="314"/>
      <c r="L48" s="331">
        <v>104.3</v>
      </c>
      <c r="M48" s="328" t="s">
        <v>111</v>
      </c>
      <c r="N48" s="317">
        <v>88.8</v>
      </c>
      <c r="O48" s="329">
        <v>88.8</v>
      </c>
      <c r="P48" s="268"/>
    </row>
    <row r="49" spans="1:16" ht="16.5" x14ac:dyDescent="0.35">
      <c r="A49" s="333">
        <v>38310</v>
      </c>
      <c r="B49" s="322" t="s">
        <v>112</v>
      </c>
      <c r="C49" s="1131">
        <v>70.64</v>
      </c>
      <c r="D49" s="1131">
        <v>85.3</v>
      </c>
      <c r="E49" s="327" t="s">
        <v>563</v>
      </c>
      <c r="F49" s="325" t="s">
        <v>110</v>
      </c>
      <c r="G49" s="822">
        <v>75.599999999999994</v>
      </c>
      <c r="H49" s="867">
        <f t="shared" si="3"/>
        <v>75.5</v>
      </c>
      <c r="I49" s="323">
        <f t="shared" si="2"/>
        <v>84.3</v>
      </c>
      <c r="J49" s="313">
        <f t="shared" si="4"/>
        <v>89.6</v>
      </c>
      <c r="K49" s="314"/>
      <c r="L49" s="331">
        <v>104.3</v>
      </c>
      <c r="M49" s="330" t="s">
        <v>111</v>
      </c>
      <c r="N49" s="317">
        <v>88.8</v>
      </c>
      <c r="O49" s="329">
        <v>88.8</v>
      </c>
      <c r="P49" s="268"/>
    </row>
    <row r="50" spans="1:16" ht="16.5" x14ac:dyDescent="0.35">
      <c r="A50" s="333">
        <v>38317</v>
      </c>
      <c r="B50" s="325" t="s">
        <v>112</v>
      </c>
      <c r="C50" s="1132">
        <v>70.64</v>
      </c>
      <c r="D50" s="1132">
        <v>85.3</v>
      </c>
      <c r="E50" s="327" t="s">
        <v>563</v>
      </c>
      <c r="F50" s="322" t="s">
        <v>113</v>
      </c>
      <c r="G50" s="822">
        <v>76</v>
      </c>
      <c r="H50" s="867">
        <f t="shared" si="3"/>
        <v>76</v>
      </c>
      <c r="I50" s="323">
        <f t="shared" si="2"/>
        <v>84.8</v>
      </c>
      <c r="J50" s="313">
        <f t="shared" si="4"/>
        <v>90.1</v>
      </c>
      <c r="K50" s="314"/>
      <c r="L50" s="331">
        <v>104.8</v>
      </c>
      <c r="M50" s="330" t="s">
        <v>111</v>
      </c>
      <c r="N50" s="317">
        <v>88.8</v>
      </c>
      <c r="O50" s="329">
        <v>88.8</v>
      </c>
      <c r="P50" s="268"/>
    </row>
    <row r="51" spans="1:16" ht="16.5" x14ac:dyDescent="0.35">
      <c r="A51" s="333">
        <v>38327</v>
      </c>
      <c r="B51" s="325" t="s">
        <v>112</v>
      </c>
      <c r="C51" s="1132">
        <v>70.64</v>
      </c>
      <c r="D51" s="1132">
        <v>85.3</v>
      </c>
      <c r="E51" s="327" t="s">
        <v>563</v>
      </c>
      <c r="F51" s="325" t="s">
        <v>113</v>
      </c>
      <c r="G51" s="822">
        <v>76</v>
      </c>
      <c r="H51" s="867">
        <f t="shared" si="3"/>
        <v>76</v>
      </c>
      <c r="I51" s="323">
        <f t="shared" si="2"/>
        <v>84.8</v>
      </c>
      <c r="J51" s="313">
        <f t="shared" si="4"/>
        <v>90.1</v>
      </c>
      <c r="K51" s="314"/>
      <c r="L51" s="331">
        <v>104.8</v>
      </c>
      <c r="M51" s="328" t="s">
        <v>114</v>
      </c>
      <c r="N51" s="317">
        <v>88.5</v>
      </c>
      <c r="O51" s="329">
        <v>88.5</v>
      </c>
      <c r="P51" s="268"/>
    </row>
    <row r="52" spans="1:16" ht="16.5" x14ac:dyDescent="0.35">
      <c r="A52" s="336">
        <v>38343</v>
      </c>
      <c r="B52" s="337" t="s">
        <v>115</v>
      </c>
      <c r="C52" s="1133">
        <v>70.64</v>
      </c>
      <c r="D52" s="1133">
        <v>85.3</v>
      </c>
      <c r="E52" s="338" t="s">
        <v>563</v>
      </c>
      <c r="F52" s="337" t="s">
        <v>116</v>
      </c>
      <c r="G52" s="822">
        <v>76</v>
      </c>
      <c r="H52" s="867">
        <f t="shared" si="3"/>
        <v>76</v>
      </c>
      <c r="I52" s="323">
        <f t="shared" si="2"/>
        <v>84.8</v>
      </c>
      <c r="J52" s="313">
        <f t="shared" si="4"/>
        <v>90.1</v>
      </c>
      <c r="K52" s="314"/>
      <c r="L52" s="339">
        <v>104.8</v>
      </c>
      <c r="M52" s="340" t="s">
        <v>114</v>
      </c>
      <c r="N52" s="317">
        <v>88.5</v>
      </c>
      <c r="O52" s="341">
        <v>88.5</v>
      </c>
      <c r="P52" s="269"/>
    </row>
    <row r="53" spans="1:16" ht="15.5" x14ac:dyDescent="0.35">
      <c r="A53" s="310">
        <v>38362</v>
      </c>
      <c r="B53" s="325" t="s">
        <v>115</v>
      </c>
      <c r="C53" s="1132">
        <v>70.64</v>
      </c>
      <c r="D53" s="1132">
        <v>85.3</v>
      </c>
      <c r="E53" s="327" t="s">
        <v>563</v>
      </c>
      <c r="F53" s="325" t="s">
        <v>116</v>
      </c>
      <c r="G53" s="822">
        <v>76</v>
      </c>
      <c r="H53" s="867">
        <f t="shared" si="3"/>
        <v>76</v>
      </c>
      <c r="I53" s="323">
        <f t="shared" si="2"/>
        <v>84.8</v>
      </c>
      <c r="J53" s="313">
        <f t="shared" si="4"/>
        <v>90.1</v>
      </c>
      <c r="K53" s="314"/>
      <c r="L53" s="331">
        <v>104.8</v>
      </c>
      <c r="M53" s="328" t="s">
        <v>117</v>
      </c>
      <c r="N53" s="317">
        <v>88.9</v>
      </c>
      <c r="O53" s="329">
        <v>88.9</v>
      </c>
    </row>
    <row r="54" spans="1:16" ht="15.5" x14ac:dyDescent="0.35">
      <c r="A54" s="310">
        <v>38373</v>
      </c>
      <c r="B54" s="320" t="s">
        <v>118</v>
      </c>
      <c r="C54" s="1128">
        <v>70.55</v>
      </c>
      <c r="D54" s="1128">
        <v>85.2</v>
      </c>
      <c r="E54" s="327" t="s">
        <v>578</v>
      </c>
      <c r="F54" s="325" t="s">
        <v>116</v>
      </c>
      <c r="G54" s="822">
        <v>76</v>
      </c>
      <c r="H54" s="867">
        <f t="shared" si="3"/>
        <v>76</v>
      </c>
      <c r="I54" s="323">
        <f t="shared" si="2"/>
        <v>84.8</v>
      </c>
      <c r="J54" s="313">
        <f t="shared" si="4"/>
        <v>90.1</v>
      </c>
      <c r="K54" s="314"/>
      <c r="L54" s="331">
        <v>104.8</v>
      </c>
      <c r="M54" s="330" t="s">
        <v>117</v>
      </c>
      <c r="N54" s="317">
        <v>88.9</v>
      </c>
      <c r="O54" s="329">
        <v>88.9</v>
      </c>
    </row>
    <row r="55" spans="1:16" ht="15.5" x14ac:dyDescent="0.35">
      <c r="A55" s="310">
        <v>38380</v>
      </c>
      <c r="B55" s="321" t="s">
        <v>118</v>
      </c>
      <c r="C55" s="1129">
        <v>70.55</v>
      </c>
      <c r="D55" s="1129">
        <v>85.2</v>
      </c>
      <c r="E55" s="327" t="s">
        <v>578</v>
      </c>
      <c r="F55" s="322" t="s">
        <v>119</v>
      </c>
      <c r="G55" s="822">
        <v>76</v>
      </c>
      <c r="H55" s="867">
        <f t="shared" si="3"/>
        <v>76</v>
      </c>
      <c r="I55" s="323">
        <f t="shared" si="2"/>
        <v>84.8</v>
      </c>
      <c r="J55" s="313">
        <f t="shared" si="4"/>
        <v>90.1</v>
      </c>
      <c r="K55" s="314"/>
      <c r="L55" s="331">
        <v>104.8</v>
      </c>
      <c r="M55" s="330" t="s">
        <v>117</v>
      </c>
      <c r="N55" s="317">
        <v>88.9</v>
      </c>
      <c r="O55" s="329">
        <v>88.9</v>
      </c>
    </row>
    <row r="56" spans="1:16" ht="15.5" x14ac:dyDescent="0.35">
      <c r="A56" s="310">
        <v>38390</v>
      </c>
      <c r="B56" s="321" t="s">
        <v>118</v>
      </c>
      <c r="C56" s="1129">
        <v>70.55</v>
      </c>
      <c r="D56" s="1129">
        <v>85.2</v>
      </c>
      <c r="E56" s="327" t="s">
        <v>578</v>
      </c>
      <c r="F56" s="325" t="s">
        <v>119</v>
      </c>
      <c r="G56" s="822">
        <v>76</v>
      </c>
      <c r="H56" s="867">
        <f t="shared" si="3"/>
        <v>76</v>
      </c>
      <c r="I56" s="323">
        <f t="shared" si="2"/>
        <v>84.8</v>
      </c>
      <c r="J56" s="313">
        <f t="shared" si="4"/>
        <v>90.1</v>
      </c>
      <c r="K56" s="314"/>
      <c r="L56" s="331">
        <v>104.8</v>
      </c>
      <c r="M56" s="328" t="s">
        <v>120</v>
      </c>
      <c r="N56" s="317">
        <v>89</v>
      </c>
      <c r="O56" s="329">
        <v>89</v>
      </c>
    </row>
    <row r="57" spans="1:16" ht="15.5" x14ac:dyDescent="0.35">
      <c r="A57" s="310">
        <v>38405</v>
      </c>
      <c r="B57" s="320" t="s">
        <v>121</v>
      </c>
      <c r="C57" s="1128">
        <v>70.14</v>
      </c>
      <c r="D57" s="1128">
        <v>84.7</v>
      </c>
      <c r="E57" s="327" t="s">
        <v>579</v>
      </c>
      <c r="F57" s="325" t="s">
        <v>119</v>
      </c>
      <c r="G57" s="822">
        <v>76</v>
      </c>
      <c r="H57" s="867">
        <f t="shared" si="3"/>
        <v>76</v>
      </c>
      <c r="I57" s="323">
        <f t="shared" si="2"/>
        <v>84.8</v>
      </c>
      <c r="J57" s="313">
        <f t="shared" si="4"/>
        <v>90.1</v>
      </c>
      <c r="K57" s="314"/>
      <c r="L57" s="331">
        <v>104.8</v>
      </c>
      <c r="M57" s="330" t="s">
        <v>120</v>
      </c>
      <c r="N57" s="317">
        <v>89</v>
      </c>
      <c r="O57" s="329">
        <v>89</v>
      </c>
    </row>
    <row r="58" spans="1:16" ht="15.5" x14ac:dyDescent="0.35">
      <c r="A58" s="310">
        <v>38408</v>
      </c>
      <c r="B58" s="321" t="s">
        <v>121</v>
      </c>
      <c r="C58" s="1129">
        <v>70.14</v>
      </c>
      <c r="D58" s="1129">
        <v>84.7</v>
      </c>
      <c r="E58" s="327" t="s">
        <v>579</v>
      </c>
      <c r="F58" s="322" t="s">
        <v>122</v>
      </c>
      <c r="G58" s="822">
        <v>76.400000000000006</v>
      </c>
      <c r="H58" s="867">
        <f t="shared" si="3"/>
        <v>76.3</v>
      </c>
      <c r="I58" s="323">
        <f t="shared" si="2"/>
        <v>85.2</v>
      </c>
      <c r="J58" s="313">
        <f t="shared" si="4"/>
        <v>90.6</v>
      </c>
      <c r="K58" s="314"/>
      <c r="L58" s="331">
        <v>105.3</v>
      </c>
      <c r="M58" s="330" t="s">
        <v>120</v>
      </c>
      <c r="N58" s="317">
        <v>89</v>
      </c>
      <c r="O58" s="329">
        <v>89</v>
      </c>
    </row>
    <row r="59" spans="1:16" ht="15.5" x14ac:dyDescent="0.35">
      <c r="A59" s="310">
        <v>38412</v>
      </c>
      <c r="B59" s="321" t="s">
        <v>121</v>
      </c>
      <c r="C59" s="1129">
        <v>70.14</v>
      </c>
      <c r="D59" s="1129">
        <v>84.7</v>
      </c>
      <c r="E59" s="327" t="s">
        <v>579</v>
      </c>
      <c r="F59" s="325" t="s">
        <v>122</v>
      </c>
      <c r="G59" s="822">
        <v>76.400000000000006</v>
      </c>
      <c r="H59" s="867">
        <f t="shared" si="3"/>
        <v>76.3</v>
      </c>
      <c r="I59" s="323">
        <f t="shared" si="2"/>
        <v>85.2</v>
      </c>
      <c r="J59" s="313">
        <f t="shared" si="4"/>
        <v>90.6</v>
      </c>
      <c r="K59" s="314"/>
      <c r="L59" s="331">
        <v>105.3</v>
      </c>
      <c r="M59" s="328" t="s">
        <v>123</v>
      </c>
      <c r="N59" s="317">
        <v>89.1</v>
      </c>
      <c r="O59" s="329">
        <v>89.1</v>
      </c>
    </row>
    <row r="60" spans="1:16" ht="15.5" x14ac:dyDescent="0.35">
      <c r="A60" s="310">
        <v>38426</v>
      </c>
      <c r="B60" s="320" t="s">
        <v>124</v>
      </c>
      <c r="C60" s="1128">
        <v>71.05</v>
      </c>
      <c r="D60" s="1128">
        <v>85.8</v>
      </c>
      <c r="E60" s="327" t="s">
        <v>580</v>
      </c>
      <c r="F60" s="325" t="s">
        <v>122</v>
      </c>
      <c r="G60" s="822">
        <v>76.400000000000006</v>
      </c>
      <c r="H60" s="867">
        <f t="shared" si="3"/>
        <v>76.3</v>
      </c>
      <c r="I60" s="323">
        <f t="shared" si="2"/>
        <v>85.2</v>
      </c>
      <c r="J60" s="313">
        <f t="shared" si="4"/>
        <v>90.6</v>
      </c>
      <c r="K60" s="314"/>
      <c r="L60" s="331">
        <v>105.3</v>
      </c>
      <c r="M60" s="330" t="s">
        <v>123</v>
      </c>
      <c r="N60" s="317">
        <v>89.1</v>
      </c>
      <c r="O60" s="329">
        <v>89.1</v>
      </c>
    </row>
    <row r="61" spans="1:16" ht="15.5" x14ac:dyDescent="0.35">
      <c r="A61" s="310">
        <v>38440</v>
      </c>
      <c r="B61" s="321" t="s">
        <v>124</v>
      </c>
      <c r="C61" s="1129">
        <v>71.05</v>
      </c>
      <c r="D61" s="1129">
        <v>85.8</v>
      </c>
      <c r="E61" s="327" t="s">
        <v>580</v>
      </c>
      <c r="F61" s="322" t="s">
        <v>125</v>
      </c>
      <c r="G61" s="822">
        <v>76.099999999999994</v>
      </c>
      <c r="H61" s="867">
        <f t="shared" si="3"/>
        <v>76.099999999999994</v>
      </c>
      <c r="I61" s="323">
        <f t="shared" si="2"/>
        <v>84.9</v>
      </c>
      <c r="J61" s="313">
        <f t="shared" si="4"/>
        <v>90.2</v>
      </c>
      <c r="K61" s="314"/>
      <c r="L61" s="331">
        <v>104.9</v>
      </c>
      <c r="M61" s="330" t="s">
        <v>123</v>
      </c>
      <c r="N61" s="317">
        <v>89.1</v>
      </c>
      <c r="O61" s="329">
        <v>89.1</v>
      </c>
    </row>
    <row r="62" spans="1:16" ht="15.5" x14ac:dyDescent="0.35">
      <c r="A62" s="310">
        <v>38450</v>
      </c>
      <c r="B62" s="321" t="s">
        <v>124</v>
      </c>
      <c r="C62" s="1129">
        <v>71.05</v>
      </c>
      <c r="D62" s="1129">
        <v>85.8</v>
      </c>
      <c r="E62" s="327" t="s">
        <v>580</v>
      </c>
      <c r="F62" s="325" t="s">
        <v>125</v>
      </c>
      <c r="G62" s="822">
        <v>76.099999999999994</v>
      </c>
      <c r="H62" s="867">
        <f t="shared" si="3"/>
        <v>76.099999999999994</v>
      </c>
      <c r="I62" s="323">
        <f t="shared" si="2"/>
        <v>84.9</v>
      </c>
      <c r="J62" s="313">
        <f t="shared" si="4"/>
        <v>90.2</v>
      </c>
      <c r="K62" s="314"/>
      <c r="L62" s="331">
        <v>104.9</v>
      </c>
      <c r="M62" s="328" t="s">
        <v>126</v>
      </c>
      <c r="N62" s="317">
        <v>89.1</v>
      </c>
      <c r="O62" s="329">
        <v>89.1</v>
      </c>
    </row>
    <row r="63" spans="1:16" ht="15.5" x14ac:dyDescent="0.35">
      <c r="A63" s="310">
        <v>38455</v>
      </c>
      <c r="B63" s="320" t="s">
        <v>127</v>
      </c>
      <c r="C63" s="1128">
        <v>71.47</v>
      </c>
      <c r="D63" s="1128">
        <v>86.3</v>
      </c>
      <c r="E63" s="327" t="s">
        <v>581</v>
      </c>
      <c r="F63" s="325" t="s">
        <v>125</v>
      </c>
      <c r="G63" s="822">
        <v>76.099999999999994</v>
      </c>
      <c r="H63" s="867">
        <f t="shared" si="3"/>
        <v>76.099999999999994</v>
      </c>
      <c r="I63" s="323">
        <f t="shared" si="2"/>
        <v>84.9</v>
      </c>
      <c r="J63" s="313">
        <f t="shared" si="4"/>
        <v>90.2</v>
      </c>
      <c r="K63" s="314"/>
      <c r="L63" s="331">
        <v>104.9</v>
      </c>
      <c r="M63" s="330" t="s">
        <v>126</v>
      </c>
      <c r="N63" s="317">
        <v>89.1</v>
      </c>
      <c r="O63" s="329">
        <v>89.1</v>
      </c>
    </row>
    <row r="64" spans="1:16" ht="15.5" x14ac:dyDescent="0.35">
      <c r="A64" s="310">
        <v>38469</v>
      </c>
      <c r="B64" s="321" t="s">
        <v>127</v>
      </c>
      <c r="C64" s="1129">
        <v>71.47</v>
      </c>
      <c r="D64" s="1129">
        <v>86.3</v>
      </c>
      <c r="E64" s="327" t="s">
        <v>581</v>
      </c>
      <c r="F64" s="342" t="s">
        <v>128</v>
      </c>
      <c r="G64" s="822">
        <v>76.400000000000006</v>
      </c>
      <c r="H64" s="867">
        <f t="shared" si="3"/>
        <v>76.3</v>
      </c>
      <c r="I64" s="323">
        <f t="shared" si="2"/>
        <v>85.2</v>
      </c>
      <c r="J64" s="313">
        <f t="shared" si="4"/>
        <v>90.6</v>
      </c>
      <c r="K64" s="314"/>
      <c r="L64" s="343">
        <v>105.3</v>
      </c>
      <c r="M64" s="330" t="s">
        <v>126</v>
      </c>
      <c r="N64" s="317">
        <v>89.1</v>
      </c>
      <c r="O64" s="329">
        <v>89.1</v>
      </c>
    </row>
    <row r="65" spans="1:15" ht="15.5" x14ac:dyDescent="0.35">
      <c r="A65" s="310">
        <v>38474</v>
      </c>
      <c r="B65" s="321" t="s">
        <v>127</v>
      </c>
      <c r="C65" s="1129">
        <v>71.47</v>
      </c>
      <c r="D65" s="1129">
        <v>86.3</v>
      </c>
      <c r="E65" s="327" t="s">
        <v>581</v>
      </c>
      <c r="F65" s="344" t="s">
        <v>128</v>
      </c>
      <c r="G65" s="822">
        <v>76.400000000000006</v>
      </c>
      <c r="H65" s="867">
        <f t="shared" si="3"/>
        <v>76.3</v>
      </c>
      <c r="I65" s="323">
        <f t="shared" si="2"/>
        <v>85.2</v>
      </c>
      <c r="J65" s="313">
        <f t="shared" si="4"/>
        <v>90.6</v>
      </c>
      <c r="K65" s="314"/>
      <c r="L65" s="343">
        <v>105.3</v>
      </c>
      <c r="M65" s="328" t="s">
        <v>129</v>
      </c>
      <c r="N65" s="317">
        <v>89.6</v>
      </c>
      <c r="O65" s="329">
        <v>89.6</v>
      </c>
    </row>
    <row r="66" spans="1:15" ht="15.5" x14ac:dyDescent="0.35">
      <c r="A66" s="310">
        <v>38485</v>
      </c>
      <c r="B66" s="320" t="s">
        <v>130</v>
      </c>
      <c r="C66" s="1128">
        <v>71.88</v>
      </c>
      <c r="D66" s="1128">
        <v>86.8</v>
      </c>
      <c r="E66" s="327" t="s">
        <v>582</v>
      </c>
      <c r="F66" s="344" t="s">
        <v>128</v>
      </c>
      <c r="G66" s="822">
        <v>76.400000000000006</v>
      </c>
      <c r="H66" s="867">
        <f t="shared" si="3"/>
        <v>76.3</v>
      </c>
      <c r="I66" s="323">
        <f t="shared" si="2"/>
        <v>85.2</v>
      </c>
      <c r="J66" s="313">
        <f>ROUND(ROUND(L66/1.064,1)/1.0933,1)</f>
        <v>90.6</v>
      </c>
      <c r="K66" s="314"/>
      <c r="L66" s="343">
        <v>105.3</v>
      </c>
      <c r="M66" s="330" t="s">
        <v>129</v>
      </c>
      <c r="N66" s="317">
        <v>89.6</v>
      </c>
      <c r="O66" s="329">
        <v>89.6</v>
      </c>
    </row>
    <row r="67" spans="1:15" ht="15.5" x14ac:dyDescent="0.35">
      <c r="A67" s="310">
        <v>38499</v>
      </c>
      <c r="B67" s="321" t="s">
        <v>130</v>
      </c>
      <c r="C67" s="1129">
        <v>71.88</v>
      </c>
      <c r="D67" s="1129">
        <v>86.8</v>
      </c>
      <c r="E67" s="327" t="s">
        <v>582</v>
      </c>
      <c r="F67" s="342" t="s">
        <v>131</v>
      </c>
      <c r="G67" s="822">
        <v>76.5</v>
      </c>
      <c r="H67" s="867">
        <f t="shared" si="3"/>
        <v>76.400000000000006</v>
      </c>
      <c r="I67" s="323">
        <f t="shared" si="2"/>
        <v>85.3</v>
      </c>
      <c r="J67" s="313">
        <f t="shared" si="4"/>
        <v>90.7</v>
      </c>
      <c r="K67" s="314"/>
      <c r="L67" s="343">
        <v>105.6</v>
      </c>
      <c r="M67" s="330" t="s">
        <v>129</v>
      </c>
      <c r="N67" s="317">
        <v>89.6</v>
      </c>
      <c r="O67" s="329">
        <v>89.6</v>
      </c>
    </row>
    <row r="68" spans="1:15" ht="15.5" x14ac:dyDescent="0.35">
      <c r="A68" s="310">
        <v>38506</v>
      </c>
      <c r="B68" s="321" t="s">
        <v>130</v>
      </c>
      <c r="C68" s="1129">
        <v>71.88</v>
      </c>
      <c r="D68" s="1129">
        <v>86.8</v>
      </c>
      <c r="E68" s="327" t="s">
        <v>582</v>
      </c>
      <c r="F68" s="344" t="s">
        <v>131</v>
      </c>
      <c r="G68" s="822">
        <v>76.5</v>
      </c>
      <c r="H68" s="867">
        <f t="shared" si="3"/>
        <v>76.400000000000006</v>
      </c>
      <c r="I68" s="323">
        <f t="shared" si="2"/>
        <v>85.3</v>
      </c>
      <c r="J68" s="313">
        <f t="shared" si="4"/>
        <v>90.7</v>
      </c>
      <c r="K68" s="314"/>
      <c r="L68" s="343">
        <v>105.6</v>
      </c>
      <c r="M68" s="345" t="s">
        <v>132</v>
      </c>
      <c r="N68" s="317">
        <v>89.9</v>
      </c>
      <c r="O68" s="329">
        <v>89.9</v>
      </c>
    </row>
    <row r="69" spans="1:15" ht="15.5" x14ac:dyDescent="0.35">
      <c r="A69" s="310">
        <v>38517</v>
      </c>
      <c r="B69" s="320" t="s">
        <v>133</v>
      </c>
      <c r="C69" s="1128">
        <v>71.63</v>
      </c>
      <c r="D69" s="1128">
        <v>86.5</v>
      </c>
      <c r="E69" s="327" t="s">
        <v>583</v>
      </c>
      <c r="F69" s="344" t="s">
        <v>131</v>
      </c>
      <c r="G69" s="822">
        <v>76.5</v>
      </c>
      <c r="H69" s="867">
        <f t="shared" si="3"/>
        <v>76.400000000000006</v>
      </c>
      <c r="I69" s="323">
        <f t="shared" si="2"/>
        <v>85.3</v>
      </c>
      <c r="J69" s="313">
        <f t="shared" si="4"/>
        <v>90.7</v>
      </c>
      <c r="K69" s="314"/>
      <c r="L69" s="343">
        <v>105.6</v>
      </c>
      <c r="M69" s="346" t="s">
        <v>132</v>
      </c>
      <c r="N69" s="317">
        <v>89.9</v>
      </c>
      <c r="O69" s="329">
        <v>89.9</v>
      </c>
    </row>
    <row r="70" spans="1:15" ht="15.5" x14ac:dyDescent="0.35">
      <c r="A70" s="310">
        <v>38532</v>
      </c>
      <c r="B70" s="321" t="s">
        <v>133</v>
      </c>
      <c r="C70" s="1129">
        <v>71.63</v>
      </c>
      <c r="D70" s="1129">
        <v>86.5</v>
      </c>
      <c r="E70" s="327" t="s">
        <v>583</v>
      </c>
      <c r="F70" s="342" t="s">
        <v>134</v>
      </c>
      <c r="G70" s="822">
        <v>77.099999999999994</v>
      </c>
      <c r="H70" s="867">
        <f t="shared" si="3"/>
        <v>77.099999999999994</v>
      </c>
      <c r="I70" s="323">
        <f t="shared" si="2"/>
        <v>86</v>
      </c>
      <c r="J70" s="313">
        <f t="shared" si="4"/>
        <v>91.4</v>
      </c>
      <c r="K70" s="314"/>
      <c r="L70" s="343">
        <v>106.3</v>
      </c>
      <c r="M70" s="346" t="s">
        <v>132</v>
      </c>
      <c r="N70" s="317">
        <v>89.9</v>
      </c>
      <c r="O70" s="329">
        <v>89.9</v>
      </c>
    </row>
    <row r="71" spans="1:15" ht="15.5" x14ac:dyDescent="0.35">
      <c r="A71" s="310">
        <v>38538</v>
      </c>
      <c r="B71" s="321" t="s">
        <v>133</v>
      </c>
      <c r="C71" s="1129">
        <v>71.63</v>
      </c>
      <c r="D71" s="1129">
        <v>86.5</v>
      </c>
      <c r="E71" s="327" t="s">
        <v>583</v>
      </c>
      <c r="F71" s="344" t="s">
        <v>134</v>
      </c>
      <c r="G71" s="822">
        <v>77.099999999999994</v>
      </c>
      <c r="H71" s="867">
        <f t="shared" si="3"/>
        <v>77.099999999999994</v>
      </c>
      <c r="I71" s="323">
        <f t="shared" si="2"/>
        <v>86</v>
      </c>
      <c r="J71" s="313">
        <f t="shared" si="4"/>
        <v>91.4</v>
      </c>
      <c r="K71" s="314"/>
      <c r="L71" s="343">
        <v>106.3</v>
      </c>
      <c r="M71" s="345" t="s">
        <v>135</v>
      </c>
      <c r="N71" s="317">
        <v>90.3</v>
      </c>
      <c r="O71" s="329">
        <v>90.3</v>
      </c>
    </row>
    <row r="72" spans="1:15" ht="15.5" x14ac:dyDescent="0.35">
      <c r="A72" s="310">
        <v>38546</v>
      </c>
      <c r="B72" s="320" t="s">
        <v>136</v>
      </c>
      <c r="C72" s="1128">
        <v>71.88</v>
      </c>
      <c r="D72" s="1128">
        <v>86.8</v>
      </c>
      <c r="E72" s="327" t="s">
        <v>582</v>
      </c>
      <c r="F72" s="344" t="s">
        <v>134</v>
      </c>
      <c r="G72" s="822">
        <v>77.099999999999994</v>
      </c>
      <c r="H72" s="867">
        <f t="shared" si="3"/>
        <v>77.099999999999994</v>
      </c>
      <c r="I72" s="323">
        <f t="shared" si="2"/>
        <v>86</v>
      </c>
      <c r="J72" s="313">
        <f t="shared" si="4"/>
        <v>91.4</v>
      </c>
      <c r="K72" s="314"/>
      <c r="L72" s="343">
        <v>106.3</v>
      </c>
      <c r="M72" s="346" t="s">
        <v>135</v>
      </c>
      <c r="N72" s="317">
        <v>90.3</v>
      </c>
      <c r="O72" s="329">
        <v>90.3</v>
      </c>
    </row>
    <row r="73" spans="1:15" ht="15.5" x14ac:dyDescent="0.35">
      <c r="A73" s="310">
        <v>38561</v>
      </c>
      <c r="B73" s="321" t="s">
        <v>136</v>
      </c>
      <c r="C73" s="1129">
        <v>71.88</v>
      </c>
      <c r="D73" s="1129">
        <v>86.8</v>
      </c>
      <c r="E73" s="327" t="s">
        <v>582</v>
      </c>
      <c r="F73" s="342" t="s">
        <v>137</v>
      </c>
      <c r="G73" s="822">
        <v>77.400000000000006</v>
      </c>
      <c r="H73" s="867">
        <f t="shared" si="3"/>
        <v>77.3</v>
      </c>
      <c r="I73" s="323">
        <f t="shared" si="2"/>
        <v>86.3</v>
      </c>
      <c r="J73" s="313">
        <f t="shared" si="4"/>
        <v>91.7</v>
      </c>
      <c r="K73" s="314"/>
      <c r="L73" s="343">
        <v>106.7</v>
      </c>
      <c r="M73" s="346" t="s">
        <v>135</v>
      </c>
      <c r="N73" s="317">
        <v>90.3</v>
      </c>
      <c r="O73" s="329">
        <v>90.3</v>
      </c>
    </row>
    <row r="74" spans="1:15" ht="15.5" x14ac:dyDescent="0.35">
      <c r="A74" s="310">
        <v>38576</v>
      </c>
      <c r="B74" s="320" t="s">
        <v>138</v>
      </c>
      <c r="C74" s="1128">
        <v>72.62</v>
      </c>
      <c r="D74" s="1128">
        <v>87.7</v>
      </c>
      <c r="E74" s="347" t="s">
        <v>584</v>
      </c>
      <c r="F74" s="344" t="s">
        <v>137</v>
      </c>
      <c r="G74" s="822">
        <v>77.400000000000006</v>
      </c>
      <c r="H74" s="867">
        <f t="shared" si="3"/>
        <v>77.3</v>
      </c>
      <c r="I74" s="323">
        <f t="shared" si="2"/>
        <v>86.3</v>
      </c>
      <c r="J74" s="313">
        <f t="shared" si="4"/>
        <v>91.7</v>
      </c>
      <c r="K74" s="314"/>
      <c r="L74" s="343">
        <v>106.7</v>
      </c>
      <c r="M74" s="346" t="s">
        <v>135</v>
      </c>
      <c r="N74" s="317">
        <v>90.3</v>
      </c>
      <c r="O74" s="329">
        <v>90.3</v>
      </c>
    </row>
    <row r="75" spans="1:15" ht="15.5" x14ac:dyDescent="0.35">
      <c r="A75" s="310">
        <v>38600</v>
      </c>
      <c r="B75" s="321" t="s">
        <v>138</v>
      </c>
      <c r="C75" s="1129">
        <v>72.62</v>
      </c>
      <c r="D75" s="1129">
        <v>87.7</v>
      </c>
      <c r="E75" s="347" t="s">
        <v>584</v>
      </c>
      <c r="F75" s="344" t="s">
        <v>137</v>
      </c>
      <c r="G75" s="822">
        <v>77.400000000000006</v>
      </c>
      <c r="H75" s="867">
        <f t="shared" si="3"/>
        <v>77.3</v>
      </c>
      <c r="I75" s="323">
        <f t="shared" si="2"/>
        <v>86.3</v>
      </c>
      <c r="J75" s="313">
        <f t="shared" si="4"/>
        <v>91.7</v>
      </c>
      <c r="K75" s="314"/>
      <c r="L75" s="343">
        <v>106.7</v>
      </c>
      <c r="M75" s="345" t="s">
        <v>139</v>
      </c>
      <c r="N75" s="317">
        <v>90.6</v>
      </c>
      <c r="O75" s="329">
        <v>90.6</v>
      </c>
    </row>
    <row r="76" spans="1:15" ht="15.5" x14ac:dyDescent="0.35">
      <c r="A76" s="310">
        <v>38608</v>
      </c>
      <c r="B76" s="348" t="s">
        <v>140</v>
      </c>
      <c r="C76" s="1134">
        <v>73.12</v>
      </c>
      <c r="D76" s="1134">
        <v>88.3</v>
      </c>
      <c r="E76" s="347" t="s">
        <v>585</v>
      </c>
      <c r="F76" s="344" t="s">
        <v>137</v>
      </c>
      <c r="G76" s="822">
        <v>77.400000000000006</v>
      </c>
      <c r="H76" s="867">
        <f t="shared" si="3"/>
        <v>77.3</v>
      </c>
      <c r="I76" s="323">
        <f t="shared" si="2"/>
        <v>86.3</v>
      </c>
      <c r="J76" s="313">
        <f t="shared" si="4"/>
        <v>91.7</v>
      </c>
      <c r="K76" s="314"/>
      <c r="L76" s="343">
        <v>106.7</v>
      </c>
      <c r="M76" s="346" t="s">
        <v>139</v>
      </c>
      <c r="N76" s="317">
        <v>90.6</v>
      </c>
      <c r="O76" s="329">
        <v>90.6</v>
      </c>
    </row>
    <row r="77" spans="1:15" ht="15.5" x14ac:dyDescent="0.35">
      <c r="A77" s="310">
        <v>38624</v>
      </c>
      <c r="B77" s="349" t="s">
        <v>140</v>
      </c>
      <c r="C77" s="1135">
        <v>73.12</v>
      </c>
      <c r="D77" s="1135">
        <v>88.3</v>
      </c>
      <c r="E77" s="347" t="s">
        <v>585</v>
      </c>
      <c r="F77" s="342" t="s">
        <v>141</v>
      </c>
      <c r="G77" s="822">
        <v>77.2</v>
      </c>
      <c r="H77" s="867">
        <f t="shared" si="3"/>
        <v>77.099999999999994</v>
      </c>
      <c r="I77" s="323">
        <f t="shared" si="2"/>
        <v>86.1</v>
      </c>
      <c r="J77" s="313">
        <f t="shared" si="4"/>
        <v>91.5</v>
      </c>
      <c r="K77" s="314"/>
      <c r="L77" s="343">
        <v>106.4</v>
      </c>
      <c r="M77" s="346" t="s">
        <v>139</v>
      </c>
      <c r="N77" s="317">
        <v>90.6</v>
      </c>
      <c r="O77" s="329">
        <v>90.6</v>
      </c>
    </row>
    <row r="78" spans="1:15" ht="15.5" x14ac:dyDescent="0.35">
      <c r="A78" s="310">
        <v>38630</v>
      </c>
      <c r="B78" s="349" t="s">
        <v>140</v>
      </c>
      <c r="C78" s="1135">
        <v>73.12</v>
      </c>
      <c r="D78" s="1135">
        <v>88.3</v>
      </c>
      <c r="E78" s="347" t="s">
        <v>585</v>
      </c>
      <c r="F78" s="344" t="s">
        <v>141</v>
      </c>
      <c r="G78" s="822">
        <v>77.2</v>
      </c>
      <c r="H78" s="867">
        <f t="shared" si="3"/>
        <v>77.099999999999994</v>
      </c>
      <c r="I78" s="323">
        <f t="shared" si="2"/>
        <v>86.1</v>
      </c>
      <c r="J78" s="313">
        <f t="shared" si="4"/>
        <v>91.5</v>
      </c>
      <c r="K78" s="314"/>
      <c r="L78" s="343">
        <v>106.4</v>
      </c>
      <c r="M78" s="350" t="s">
        <v>142</v>
      </c>
      <c r="N78" s="317">
        <v>90.8</v>
      </c>
      <c r="O78" s="351">
        <v>90.8</v>
      </c>
    </row>
    <row r="79" spans="1:15" ht="15.5" x14ac:dyDescent="0.35">
      <c r="A79" s="310">
        <v>38638</v>
      </c>
      <c r="B79" s="348" t="s">
        <v>143</v>
      </c>
      <c r="C79" s="1134">
        <v>73.540000000000006</v>
      </c>
      <c r="D79" s="1134">
        <v>88.8</v>
      </c>
      <c r="E79" s="347">
        <v>118</v>
      </c>
      <c r="F79" s="344" t="s">
        <v>141</v>
      </c>
      <c r="G79" s="822">
        <v>77.2</v>
      </c>
      <c r="H79" s="867">
        <f t="shared" si="3"/>
        <v>77.099999999999994</v>
      </c>
      <c r="I79" s="323">
        <f t="shared" si="2"/>
        <v>86.1</v>
      </c>
      <c r="J79" s="313">
        <f t="shared" si="4"/>
        <v>91.5</v>
      </c>
      <c r="K79" s="314"/>
      <c r="L79" s="343">
        <v>106.4</v>
      </c>
      <c r="M79" s="352" t="s">
        <v>142</v>
      </c>
      <c r="N79" s="317">
        <v>90.8</v>
      </c>
      <c r="O79" s="351">
        <v>90.8</v>
      </c>
    </row>
    <row r="80" spans="1:15" ht="15.5" x14ac:dyDescent="0.35">
      <c r="A80" s="310">
        <v>38653</v>
      </c>
      <c r="B80" s="349" t="s">
        <v>144</v>
      </c>
      <c r="C80" s="1136">
        <v>73.540000000000006</v>
      </c>
      <c r="D80" s="1136">
        <v>88.8</v>
      </c>
      <c r="E80" s="1125">
        <v>118</v>
      </c>
      <c r="F80" s="342" t="s">
        <v>145</v>
      </c>
      <c r="G80" s="822">
        <v>77.5</v>
      </c>
      <c r="H80" s="867">
        <f t="shared" si="3"/>
        <v>77.400000000000006</v>
      </c>
      <c r="I80" s="323">
        <f t="shared" si="2"/>
        <v>86.4</v>
      </c>
      <c r="J80" s="313">
        <f t="shared" si="4"/>
        <v>91.8</v>
      </c>
      <c r="K80" s="314"/>
      <c r="L80" s="343">
        <v>106.8</v>
      </c>
      <c r="M80" s="352" t="s">
        <v>142</v>
      </c>
      <c r="N80" s="317">
        <v>90.8</v>
      </c>
      <c r="O80" s="351">
        <v>90.8</v>
      </c>
    </row>
    <row r="81" spans="1:15" ht="15.5" x14ac:dyDescent="0.35">
      <c r="A81" s="310"/>
      <c r="B81" s="353" t="s">
        <v>146</v>
      </c>
      <c r="C81" s="1137"/>
      <c r="D81" s="1137"/>
      <c r="E81" s="1125"/>
      <c r="F81" s="311"/>
      <c r="G81" s="822"/>
      <c r="H81" s="867"/>
      <c r="I81" s="311"/>
      <c r="J81" s="313"/>
      <c r="K81" s="314"/>
      <c r="L81" s="324"/>
      <c r="M81" s="354"/>
      <c r="N81" s="107"/>
      <c r="O81" s="355"/>
    </row>
    <row r="82" spans="1:15" ht="15.5" x14ac:dyDescent="0.35">
      <c r="A82" s="310"/>
      <c r="B82" s="356" t="s">
        <v>147</v>
      </c>
      <c r="C82" s="1138"/>
      <c r="D82" s="1138"/>
      <c r="E82" s="357"/>
      <c r="F82" s="358" t="s">
        <v>147</v>
      </c>
      <c r="G82" s="822"/>
      <c r="H82" s="867"/>
      <c r="I82" s="358"/>
      <c r="J82" s="359"/>
      <c r="K82" s="360"/>
      <c r="L82" s="361"/>
      <c r="M82" s="362"/>
      <c r="N82" s="363"/>
      <c r="O82" s="364"/>
    </row>
    <row r="83" spans="1:15" ht="15.5" x14ac:dyDescent="0.35">
      <c r="A83" s="840">
        <v>38653</v>
      </c>
      <c r="B83" s="841" t="s">
        <v>144</v>
      </c>
      <c r="C83" s="1139">
        <v>73.540000000000006</v>
      </c>
      <c r="D83" s="1139">
        <v>88.8</v>
      </c>
      <c r="E83" s="842">
        <v>118</v>
      </c>
      <c r="F83" s="843" t="s">
        <v>145</v>
      </c>
      <c r="G83" s="830">
        <v>77.5</v>
      </c>
      <c r="H83" s="1034">
        <f t="shared" si="3"/>
        <v>77.400000000000006</v>
      </c>
      <c r="I83" s="831">
        <f t="shared" ref="I83:I116" si="5">ROUND(J83/1.0629,1)</f>
        <v>86.4</v>
      </c>
      <c r="J83" s="844">
        <f t="shared" ref="J83:J116" si="6">ROUND(ROUND(L83/1.064,1)/1.0933,1)</f>
        <v>91.8</v>
      </c>
      <c r="K83" s="845"/>
      <c r="L83" s="846">
        <v>106.8</v>
      </c>
      <c r="M83" s="365" t="s">
        <v>142</v>
      </c>
      <c r="N83" s="363">
        <v>90.8</v>
      </c>
      <c r="O83" s="366">
        <v>90.8</v>
      </c>
    </row>
    <row r="84" spans="1:15" ht="15.5" x14ac:dyDescent="0.35">
      <c r="A84" s="310">
        <v>38660</v>
      </c>
      <c r="B84" s="349" t="s">
        <v>144</v>
      </c>
      <c r="C84" s="1135">
        <v>73.540000000000006</v>
      </c>
      <c r="D84" s="1135">
        <v>88.8</v>
      </c>
      <c r="E84" s="347">
        <v>118</v>
      </c>
      <c r="F84" s="344" t="s">
        <v>145</v>
      </c>
      <c r="G84" s="822">
        <v>77.5</v>
      </c>
      <c r="H84" s="867">
        <f t="shared" si="3"/>
        <v>77.400000000000006</v>
      </c>
      <c r="I84" s="323">
        <f t="shared" si="5"/>
        <v>86.4</v>
      </c>
      <c r="J84" s="313">
        <f t="shared" si="6"/>
        <v>91.8</v>
      </c>
      <c r="K84" s="314"/>
      <c r="L84" s="343">
        <v>106.8</v>
      </c>
      <c r="M84" s="367" t="s">
        <v>148</v>
      </c>
      <c r="N84" s="317">
        <v>91</v>
      </c>
      <c r="O84" s="368">
        <v>91</v>
      </c>
    </row>
    <row r="85" spans="1:15" ht="15.5" x14ac:dyDescent="0.35">
      <c r="A85" s="310">
        <v>38666</v>
      </c>
      <c r="B85" s="369" t="s">
        <v>149</v>
      </c>
      <c r="C85" s="1134">
        <v>73.37</v>
      </c>
      <c r="D85" s="1134">
        <v>88.6</v>
      </c>
      <c r="E85" s="114" t="s">
        <v>586</v>
      </c>
      <c r="F85" s="344" t="s">
        <v>145</v>
      </c>
      <c r="G85" s="822">
        <v>77.5</v>
      </c>
      <c r="H85" s="867">
        <f t="shared" si="3"/>
        <v>77.400000000000006</v>
      </c>
      <c r="I85" s="323">
        <f t="shared" si="5"/>
        <v>86.4</v>
      </c>
      <c r="J85" s="313">
        <f t="shared" si="6"/>
        <v>91.8</v>
      </c>
      <c r="K85" s="314"/>
      <c r="L85" s="343">
        <v>106.8</v>
      </c>
      <c r="M85" s="370" t="s">
        <v>148</v>
      </c>
      <c r="N85" s="317">
        <v>91</v>
      </c>
      <c r="O85" s="329">
        <v>91</v>
      </c>
    </row>
    <row r="86" spans="1:15" ht="15.5" x14ac:dyDescent="0.35">
      <c r="A86" s="310">
        <v>38685</v>
      </c>
      <c r="B86" s="371" t="s">
        <v>149</v>
      </c>
      <c r="C86" s="1135">
        <v>73.37</v>
      </c>
      <c r="D86" s="1135">
        <v>88.6</v>
      </c>
      <c r="E86" s="114" t="s">
        <v>586</v>
      </c>
      <c r="F86" s="372" t="s">
        <v>150</v>
      </c>
      <c r="G86" s="822">
        <v>77.8</v>
      </c>
      <c r="H86" s="867">
        <f t="shared" si="3"/>
        <v>77.8</v>
      </c>
      <c r="I86" s="323">
        <f t="shared" si="5"/>
        <v>86.8</v>
      </c>
      <c r="J86" s="313">
        <f t="shared" si="6"/>
        <v>92.3</v>
      </c>
      <c r="K86" s="314"/>
      <c r="L86" s="373">
        <v>107.4</v>
      </c>
      <c r="M86" s="370" t="s">
        <v>148</v>
      </c>
      <c r="N86" s="317">
        <v>91</v>
      </c>
      <c r="O86" s="329">
        <v>91</v>
      </c>
    </row>
    <row r="87" spans="1:15" ht="15.5" x14ac:dyDescent="0.35">
      <c r="A87" s="310">
        <v>38688</v>
      </c>
      <c r="B87" s="371" t="s">
        <v>149</v>
      </c>
      <c r="C87" s="1135">
        <v>73.37</v>
      </c>
      <c r="D87" s="1135">
        <v>88.6</v>
      </c>
      <c r="E87" s="114" t="s">
        <v>586</v>
      </c>
      <c r="F87" s="115" t="s">
        <v>150</v>
      </c>
      <c r="G87" s="822">
        <v>77.8</v>
      </c>
      <c r="H87" s="867">
        <f t="shared" si="3"/>
        <v>77.8</v>
      </c>
      <c r="I87" s="323">
        <f t="shared" si="5"/>
        <v>86.8</v>
      </c>
      <c r="J87" s="313">
        <f t="shared" si="6"/>
        <v>92.3</v>
      </c>
      <c r="K87" s="314"/>
      <c r="L87" s="374">
        <v>107.4</v>
      </c>
      <c r="M87" s="350" t="s">
        <v>64</v>
      </c>
      <c r="N87" s="317">
        <v>91.3</v>
      </c>
      <c r="O87" s="375">
        <v>91.3</v>
      </c>
    </row>
    <row r="88" spans="1:15" ht="15.5" x14ac:dyDescent="0.35">
      <c r="A88" s="310">
        <v>38699</v>
      </c>
      <c r="B88" s="369" t="s">
        <v>151</v>
      </c>
      <c r="C88" s="1134">
        <v>72.62</v>
      </c>
      <c r="D88" s="1134">
        <v>87.7</v>
      </c>
      <c r="E88" s="376" t="s">
        <v>564</v>
      </c>
      <c r="F88" s="115" t="s">
        <v>150</v>
      </c>
      <c r="G88" s="822">
        <v>77.8</v>
      </c>
      <c r="H88" s="867">
        <f t="shared" si="3"/>
        <v>77.8</v>
      </c>
      <c r="I88" s="323">
        <f t="shared" si="5"/>
        <v>86.8</v>
      </c>
      <c r="J88" s="313">
        <f t="shared" si="6"/>
        <v>92.3</v>
      </c>
      <c r="K88" s="314"/>
      <c r="L88" s="374">
        <v>107.4</v>
      </c>
      <c r="M88" s="352" t="s">
        <v>64</v>
      </c>
      <c r="N88" s="317">
        <v>91.3</v>
      </c>
      <c r="O88" s="351">
        <v>91.3</v>
      </c>
    </row>
    <row r="89" spans="1:15" ht="15.5" x14ac:dyDescent="0.35">
      <c r="A89" s="377">
        <v>38709</v>
      </c>
      <c r="B89" s="378" t="s">
        <v>151</v>
      </c>
      <c r="C89" s="1140">
        <v>72.62</v>
      </c>
      <c r="D89" s="1140">
        <v>87.7</v>
      </c>
      <c r="E89" s="379" t="s">
        <v>564</v>
      </c>
      <c r="F89" s="380" t="s">
        <v>62</v>
      </c>
      <c r="G89" s="1114">
        <f>I89/1.1153</f>
        <v>78.095579664664214</v>
      </c>
      <c r="H89" s="867">
        <f t="shared" si="3"/>
        <v>78</v>
      </c>
      <c r="I89" s="323">
        <f t="shared" si="5"/>
        <v>87.1</v>
      </c>
      <c r="J89" s="313">
        <f t="shared" si="6"/>
        <v>92.6</v>
      </c>
      <c r="K89" s="314"/>
      <c r="L89" s="381">
        <v>107.7</v>
      </c>
      <c r="M89" s="382" t="s">
        <v>64</v>
      </c>
      <c r="N89" s="317">
        <v>91.3</v>
      </c>
      <c r="O89" s="383">
        <v>91.3</v>
      </c>
    </row>
    <row r="90" spans="1:15" ht="15.5" x14ac:dyDescent="0.35">
      <c r="A90" s="310">
        <v>38726</v>
      </c>
      <c r="B90" s="371" t="s">
        <v>151</v>
      </c>
      <c r="C90" s="1135">
        <v>72.62</v>
      </c>
      <c r="D90" s="1135">
        <v>87.7</v>
      </c>
      <c r="E90" s="114" t="s">
        <v>564</v>
      </c>
      <c r="F90" s="115" t="s">
        <v>62</v>
      </c>
      <c r="G90" s="1114">
        <f t="shared" ref="G90:G94" si="7">I90/1.1153</f>
        <v>78.095579664664214</v>
      </c>
      <c r="H90" s="867">
        <f t="shared" ref="H90:H152" si="8">ROUND(I90/1.1161,1)</f>
        <v>78</v>
      </c>
      <c r="I90" s="323">
        <f t="shared" si="5"/>
        <v>87.1</v>
      </c>
      <c r="J90" s="313">
        <f t="shared" si="6"/>
        <v>92.6</v>
      </c>
      <c r="K90" s="314"/>
      <c r="L90" s="374">
        <v>107.7</v>
      </c>
      <c r="M90" s="350" t="s">
        <v>152</v>
      </c>
      <c r="N90" s="317">
        <v>91.5</v>
      </c>
      <c r="O90" s="375">
        <v>91.5</v>
      </c>
    </row>
    <row r="91" spans="1:15" ht="15.5" x14ac:dyDescent="0.35">
      <c r="A91" s="310">
        <v>38730</v>
      </c>
      <c r="B91" s="369" t="s">
        <v>153</v>
      </c>
      <c r="C91" s="1134">
        <v>72.38</v>
      </c>
      <c r="D91" s="1134">
        <v>87.4</v>
      </c>
      <c r="E91" s="376" t="s">
        <v>587</v>
      </c>
      <c r="F91" s="115" t="s">
        <v>62</v>
      </c>
      <c r="G91" s="1114">
        <f t="shared" si="7"/>
        <v>78.095579664664214</v>
      </c>
      <c r="H91" s="867">
        <f t="shared" si="8"/>
        <v>78</v>
      </c>
      <c r="I91" s="323">
        <f t="shared" si="5"/>
        <v>87.1</v>
      </c>
      <c r="J91" s="313">
        <f t="shared" si="6"/>
        <v>92.6</v>
      </c>
      <c r="K91" s="314"/>
      <c r="L91" s="374">
        <v>107.7</v>
      </c>
      <c r="M91" s="352" t="s">
        <v>152</v>
      </c>
      <c r="N91" s="317">
        <v>91.5</v>
      </c>
      <c r="O91" s="351">
        <v>91.5</v>
      </c>
    </row>
    <row r="92" spans="1:15" ht="15.5" x14ac:dyDescent="0.35">
      <c r="A92" s="310">
        <v>38748</v>
      </c>
      <c r="B92" s="371" t="s">
        <v>153</v>
      </c>
      <c r="C92" s="1135">
        <v>72.38</v>
      </c>
      <c r="D92" s="1135">
        <v>87.4</v>
      </c>
      <c r="E92" s="114" t="s">
        <v>587</v>
      </c>
      <c r="F92" s="372" t="s">
        <v>154</v>
      </c>
      <c r="G92" s="1114">
        <f t="shared" si="7"/>
        <v>78.543889536447594</v>
      </c>
      <c r="H92" s="867">
        <f t="shared" si="8"/>
        <v>78.5</v>
      </c>
      <c r="I92" s="323">
        <f t="shared" si="5"/>
        <v>87.6</v>
      </c>
      <c r="J92" s="313">
        <f t="shared" si="6"/>
        <v>93.1</v>
      </c>
      <c r="K92" s="314"/>
      <c r="L92" s="373">
        <v>108.3</v>
      </c>
      <c r="M92" s="352" t="s">
        <v>152</v>
      </c>
      <c r="N92" s="317">
        <v>91.5</v>
      </c>
      <c r="O92" s="351">
        <v>91.5</v>
      </c>
    </row>
    <row r="93" spans="1:15" ht="15.5" x14ac:dyDescent="0.35">
      <c r="A93" s="310">
        <v>38751</v>
      </c>
      <c r="B93" s="371" t="s">
        <v>153</v>
      </c>
      <c r="C93" s="1135">
        <v>72.38</v>
      </c>
      <c r="D93" s="1135">
        <v>87.4</v>
      </c>
      <c r="E93" s="114" t="s">
        <v>587</v>
      </c>
      <c r="F93" s="115" t="s">
        <v>154</v>
      </c>
      <c r="G93" s="1114">
        <f t="shared" si="7"/>
        <v>78.543889536447594</v>
      </c>
      <c r="H93" s="867">
        <f t="shared" si="8"/>
        <v>78.5</v>
      </c>
      <c r="I93" s="323">
        <f t="shared" si="5"/>
        <v>87.6</v>
      </c>
      <c r="J93" s="313">
        <f t="shared" si="6"/>
        <v>93.1</v>
      </c>
      <c r="K93" s="314"/>
      <c r="L93" s="374">
        <v>108.3</v>
      </c>
      <c r="M93" s="350" t="s">
        <v>155</v>
      </c>
      <c r="N93" s="317">
        <v>91.6</v>
      </c>
      <c r="O93" s="375">
        <v>91.6</v>
      </c>
    </row>
    <row r="94" spans="1:15" ht="15.5" x14ac:dyDescent="0.35">
      <c r="A94" s="310">
        <v>38769</v>
      </c>
      <c r="B94" s="369" t="s">
        <v>156</v>
      </c>
      <c r="C94" s="1134">
        <v>72.790000000000006</v>
      </c>
      <c r="D94" s="1134">
        <v>87.9</v>
      </c>
      <c r="E94" s="376" t="s">
        <v>588</v>
      </c>
      <c r="F94" s="115" t="s">
        <v>154</v>
      </c>
      <c r="G94" s="1114">
        <f t="shared" si="7"/>
        <v>78.543889536447594</v>
      </c>
      <c r="H94" s="867">
        <f t="shared" si="8"/>
        <v>78.5</v>
      </c>
      <c r="I94" s="323">
        <f t="shared" si="5"/>
        <v>87.6</v>
      </c>
      <c r="J94" s="313">
        <f t="shared" si="6"/>
        <v>93.1</v>
      </c>
      <c r="K94" s="314"/>
      <c r="L94" s="374">
        <v>108.3</v>
      </c>
      <c r="M94" s="352" t="s">
        <v>155</v>
      </c>
      <c r="N94" s="317">
        <v>91.6</v>
      </c>
      <c r="O94" s="351">
        <v>91.6</v>
      </c>
    </row>
    <row r="95" spans="1:15" ht="15.5" x14ac:dyDescent="0.35">
      <c r="A95" s="310">
        <v>38776</v>
      </c>
      <c r="B95" s="371" t="s">
        <v>156</v>
      </c>
      <c r="C95" s="1135">
        <v>72.790000000000006</v>
      </c>
      <c r="D95" s="1135">
        <v>87.9</v>
      </c>
      <c r="E95" s="114" t="s">
        <v>588</v>
      </c>
      <c r="F95" s="372" t="s">
        <v>157</v>
      </c>
      <c r="G95" s="822">
        <v>78.8</v>
      </c>
      <c r="H95" s="867">
        <f t="shared" si="8"/>
        <v>78.8</v>
      </c>
      <c r="I95" s="323">
        <f t="shared" si="5"/>
        <v>87.9</v>
      </c>
      <c r="J95" s="313">
        <f t="shared" si="6"/>
        <v>93.4</v>
      </c>
      <c r="K95" s="314"/>
      <c r="L95" s="373">
        <v>108.6</v>
      </c>
      <c r="M95" s="352" t="s">
        <v>155</v>
      </c>
      <c r="N95" s="317">
        <v>91.6</v>
      </c>
      <c r="O95" s="351">
        <v>91.6</v>
      </c>
    </row>
    <row r="96" spans="1:15" ht="15.5" x14ac:dyDescent="0.35">
      <c r="A96" s="310">
        <v>38777</v>
      </c>
      <c r="B96" s="371" t="s">
        <v>156</v>
      </c>
      <c r="C96" s="1135">
        <v>72.790000000000006</v>
      </c>
      <c r="D96" s="1135">
        <v>87.9</v>
      </c>
      <c r="E96" s="114" t="s">
        <v>588</v>
      </c>
      <c r="F96" s="115" t="s">
        <v>157</v>
      </c>
      <c r="G96" s="822">
        <v>78.8</v>
      </c>
      <c r="H96" s="867">
        <f t="shared" si="8"/>
        <v>78.8</v>
      </c>
      <c r="I96" s="323">
        <f t="shared" si="5"/>
        <v>87.9</v>
      </c>
      <c r="J96" s="313">
        <f t="shared" si="6"/>
        <v>93.4</v>
      </c>
      <c r="K96" s="314"/>
      <c r="L96" s="374">
        <v>108.6</v>
      </c>
      <c r="M96" s="350" t="s">
        <v>158</v>
      </c>
      <c r="N96" s="317">
        <v>91.7</v>
      </c>
      <c r="O96" s="375">
        <v>91.7</v>
      </c>
    </row>
    <row r="97" spans="1:15" ht="15.5" x14ac:dyDescent="0.35">
      <c r="A97" s="310">
        <v>38790</v>
      </c>
      <c r="B97" s="369" t="s">
        <v>159</v>
      </c>
      <c r="C97" s="1134">
        <v>73.010000000000005</v>
      </c>
      <c r="D97" s="1134">
        <v>88.16</v>
      </c>
      <c r="E97" s="376" t="s">
        <v>589</v>
      </c>
      <c r="F97" s="115" t="s">
        <v>157</v>
      </c>
      <c r="G97" s="822">
        <v>78.8</v>
      </c>
      <c r="H97" s="867">
        <f t="shared" si="8"/>
        <v>78.8</v>
      </c>
      <c r="I97" s="323">
        <f t="shared" si="5"/>
        <v>87.9</v>
      </c>
      <c r="J97" s="313">
        <f t="shared" si="6"/>
        <v>93.4</v>
      </c>
      <c r="K97" s="314"/>
      <c r="L97" s="374">
        <v>108.6</v>
      </c>
      <c r="M97" s="352" t="s">
        <v>158</v>
      </c>
      <c r="N97" s="317">
        <v>91.7</v>
      </c>
      <c r="O97" s="351">
        <v>91.7</v>
      </c>
    </row>
    <row r="98" spans="1:15" ht="15.5" x14ac:dyDescent="0.35">
      <c r="A98" s="310">
        <v>38806</v>
      </c>
      <c r="B98" s="371" t="s">
        <v>159</v>
      </c>
      <c r="C98" s="1135">
        <v>73.010000000000005</v>
      </c>
      <c r="D98" s="1135">
        <v>88.16</v>
      </c>
      <c r="E98" s="114" t="s">
        <v>589</v>
      </c>
      <c r="F98" s="372" t="s">
        <v>160</v>
      </c>
      <c r="G98" s="822">
        <v>78.599999999999994</v>
      </c>
      <c r="H98" s="867">
        <f t="shared" si="8"/>
        <v>78.599999999999994</v>
      </c>
      <c r="I98" s="323">
        <f t="shared" si="5"/>
        <v>87.7</v>
      </c>
      <c r="J98" s="313">
        <f t="shared" si="6"/>
        <v>93.2</v>
      </c>
      <c r="K98" s="314"/>
      <c r="L98" s="373">
        <v>108.4</v>
      </c>
      <c r="M98" s="352" t="s">
        <v>158</v>
      </c>
      <c r="N98" s="317">
        <v>91.7</v>
      </c>
      <c r="O98" s="351">
        <v>91.7</v>
      </c>
    </row>
    <row r="99" spans="1:15" ht="15.5" x14ac:dyDescent="0.35">
      <c r="A99" s="310">
        <v>38812</v>
      </c>
      <c r="B99" s="371" t="s">
        <v>159</v>
      </c>
      <c r="C99" s="1135">
        <v>73.010000000000005</v>
      </c>
      <c r="D99" s="1135">
        <v>88.16</v>
      </c>
      <c r="E99" s="114" t="s">
        <v>589</v>
      </c>
      <c r="F99" s="115" t="s">
        <v>160</v>
      </c>
      <c r="G99" s="822">
        <v>78.599999999999994</v>
      </c>
      <c r="H99" s="867">
        <f t="shared" si="8"/>
        <v>78.599999999999994</v>
      </c>
      <c r="I99" s="323">
        <f t="shared" si="5"/>
        <v>87.7</v>
      </c>
      <c r="J99" s="313">
        <f t="shared" si="6"/>
        <v>93.2</v>
      </c>
      <c r="K99" s="314"/>
      <c r="L99" s="374">
        <v>108.4</v>
      </c>
      <c r="M99" s="350" t="s">
        <v>161</v>
      </c>
      <c r="N99" s="317">
        <v>91.7</v>
      </c>
      <c r="O99" s="375">
        <v>91.7</v>
      </c>
    </row>
    <row r="100" spans="1:15" ht="15.5" x14ac:dyDescent="0.35">
      <c r="A100" s="310">
        <v>38820</v>
      </c>
      <c r="B100" s="369" t="s">
        <v>162</v>
      </c>
      <c r="C100" s="1134">
        <v>73.010000000000005</v>
      </c>
      <c r="D100" s="1134">
        <v>88.16</v>
      </c>
      <c r="E100" s="376" t="s">
        <v>589</v>
      </c>
      <c r="F100" s="115" t="s">
        <v>160</v>
      </c>
      <c r="G100" s="822">
        <v>78.599999999999994</v>
      </c>
      <c r="H100" s="867">
        <f t="shared" si="8"/>
        <v>78.599999999999994</v>
      </c>
      <c r="I100" s="323">
        <f t="shared" si="5"/>
        <v>87.7</v>
      </c>
      <c r="J100" s="313">
        <f t="shared" si="6"/>
        <v>93.2</v>
      </c>
      <c r="K100" s="314"/>
      <c r="L100" s="374">
        <v>108.4</v>
      </c>
      <c r="M100" s="352" t="s">
        <v>161</v>
      </c>
      <c r="N100" s="317">
        <v>91.7</v>
      </c>
      <c r="O100" s="351">
        <v>91.7</v>
      </c>
    </row>
    <row r="101" spans="1:15" ht="15.5" x14ac:dyDescent="0.35">
      <c r="A101" s="310">
        <v>38835</v>
      </c>
      <c r="B101" s="371" t="s">
        <v>162</v>
      </c>
      <c r="C101" s="1135">
        <v>73.010000000000005</v>
      </c>
      <c r="D101" s="1135">
        <v>88.16</v>
      </c>
      <c r="E101" s="114" t="s">
        <v>589</v>
      </c>
      <c r="F101" s="372" t="s">
        <v>163</v>
      </c>
      <c r="G101" s="822">
        <v>78.5</v>
      </c>
      <c r="H101" s="867">
        <f t="shared" si="8"/>
        <v>78.5</v>
      </c>
      <c r="I101" s="323">
        <f t="shared" si="5"/>
        <v>87.6</v>
      </c>
      <c r="J101" s="313">
        <f t="shared" si="6"/>
        <v>93.1</v>
      </c>
      <c r="K101" s="314"/>
      <c r="L101" s="373">
        <v>108.3</v>
      </c>
      <c r="M101" s="352" t="s">
        <v>161</v>
      </c>
      <c r="N101" s="317">
        <v>91.7</v>
      </c>
      <c r="O101" s="351">
        <v>91.7</v>
      </c>
    </row>
    <row r="102" spans="1:15" ht="15.5" x14ac:dyDescent="0.35">
      <c r="A102" s="310">
        <v>38839</v>
      </c>
      <c r="B102" s="371" t="s">
        <v>162</v>
      </c>
      <c r="C102" s="1135">
        <v>73.010000000000005</v>
      </c>
      <c r="D102" s="1135">
        <v>88.16</v>
      </c>
      <c r="E102" s="114" t="s">
        <v>589</v>
      </c>
      <c r="F102" s="115" t="s">
        <v>163</v>
      </c>
      <c r="G102" s="822">
        <v>78.5</v>
      </c>
      <c r="H102" s="867">
        <f t="shared" si="8"/>
        <v>78.5</v>
      </c>
      <c r="I102" s="323">
        <f t="shared" si="5"/>
        <v>87.6</v>
      </c>
      <c r="J102" s="313">
        <f t="shared" si="6"/>
        <v>93.1</v>
      </c>
      <c r="K102" s="314"/>
      <c r="L102" s="374">
        <v>108.3</v>
      </c>
      <c r="M102" s="350" t="s">
        <v>164</v>
      </c>
      <c r="N102" s="317">
        <v>92.2</v>
      </c>
      <c r="O102" s="375">
        <v>92.2</v>
      </c>
    </row>
    <row r="103" spans="1:15" ht="15.5" x14ac:dyDescent="0.35">
      <c r="A103" s="310">
        <v>38849</v>
      </c>
      <c r="B103" s="369" t="s">
        <v>165</v>
      </c>
      <c r="C103" s="1134">
        <v>73.489999999999995</v>
      </c>
      <c r="D103" s="1134">
        <v>88.74</v>
      </c>
      <c r="E103" s="376" t="s">
        <v>590</v>
      </c>
      <c r="F103" s="115" t="s">
        <v>163</v>
      </c>
      <c r="G103" s="822">
        <v>78.5</v>
      </c>
      <c r="H103" s="867">
        <f t="shared" si="8"/>
        <v>78.5</v>
      </c>
      <c r="I103" s="323">
        <f t="shared" si="5"/>
        <v>87.6</v>
      </c>
      <c r="J103" s="313">
        <f t="shared" si="6"/>
        <v>93.1</v>
      </c>
      <c r="K103" s="314"/>
      <c r="L103" s="374">
        <v>108.3</v>
      </c>
      <c r="M103" s="352" t="s">
        <v>164</v>
      </c>
      <c r="N103" s="317">
        <v>92.2</v>
      </c>
      <c r="O103" s="351">
        <v>92.2</v>
      </c>
    </row>
    <row r="104" spans="1:15" ht="15.5" x14ac:dyDescent="0.35">
      <c r="A104" s="310">
        <v>38868</v>
      </c>
      <c r="B104" s="371" t="s">
        <v>165</v>
      </c>
      <c r="C104" s="1135">
        <v>73.489999999999995</v>
      </c>
      <c r="D104" s="1135">
        <v>88.74</v>
      </c>
      <c r="E104" s="114" t="s">
        <v>590</v>
      </c>
      <c r="F104" s="372" t="s">
        <v>166</v>
      </c>
      <c r="G104" s="822">
        <v>79.2</v>
      </c>
      <c r="H104" s="867">
        <f t="shared" si="8"/>
        <v>79.099999999999994</v>
      </c>
      <c r="I104" s="323">
        <f t="shared" si="5"/>
        <v>88.3</v>
      </c>
      <c r="J104" s="313">
        <f t="shared" si="6"/>
        <v>93.9</v>
      </c>
      <c r="K104" s="314"/>
      <c r="L104" s="373">
        <v>109.3</v>
      </c>
      <c r="M104" s="352" t="s">
        <v>164</v>
      </c>
      <c r="N104" s="317">
        <v>92.2</v>
      </c>
      <c r="O104" s="351">
        <v>92.2</v>
      </c>
    </row>
    <row r="105" spans="1:15" ht="15.5" x14ac:dyDescent="0.35">
      <c r="A105" s="310">
        <v>38874</v>
      </c>
      <c r="B105" s="371" t="s">
        <v>165</v>
      </c>
      <c r="C105" s="1135">
        <v>73.489999999999995</v>
      </c>
      <c r="D105" s="1135">
        <v>88.74</v>
      </c>
      <c r="E105" s="114" t="s">
        <v>590</v>
      </c>
      <c r="F105" s="115" t="s">
        <v>167</v>
      </c>
      <c r="G105" s="822">
        <v>79.2</v>
      </c>
      <c r="H105" s="867">
        <f t="shared" si="8"/>
        <v>79.099999999999994</v>
      </c>
      <c r="I105" s="323">
        <f t="shared" si="5"/>
        <v>88.3</v>
      </c>
      <c r="J105" s="313">
        <f t="shared" si="6"/>
        <v>93.9</v>
      </c>
      <c r="K105" s="314"/>
      <c r="L105" s="374">
        <v>109.3</v>
      </c>
      <c r="M105" s="350" t="s">
        <v>168</v>
      </c>
      <c r="N105" s="317">
        <v>92.5</v>
      </c>
      <c r="O105" s="375">
        <v>92.5</v>
      </c>
    </row>
    <row r="106" spans="1:15" ht="15.5" x14ac:dyDescent="0.35">
      <c r="A106" s="310">
        <v>38882</v>
      </c>
      <c r="B106" s="369" t="s">
        <v>169</v>
      </c>
      <c r="C106" s="1134">
        <v>73.760000000000005</v>
      </c>
      <c r="D106" s="1134">
        <v>89.07</v>
      </c>
      <c r="E106" s="376" t="s">
        <v>591</v>
      </c>
      <c r="F106" s="115" t="s">
        <v>167</v>
      </c>
      <c r="G106" s="822">
        <v>79.2</v>
      </c>
      <c r="H106" s="867">
        <f t="shared" si="8"/>
        <v>79.099999999999994</v>
      </c>
      <c r="I106" s="323">
        <f t="shared" si="5"/>
        <v>88.3</v>
      </c>
      <c r="J106" s="313">
        <f t="shared" si="6"/>
        <v>93.9</v>
      </c>
      <c r="K106" s="314"/>
      <c r="L106" s="374">
        <v>109.3</v>
      </c>
      <c r="M106" s="352" t="s">
        <v>168</v>
      </c>
      <c r="N106" s="317">
        <v>92.5</v>
      </c>
      <c r="O106" s="351">
        <v>92.5</v>
      </c>
    </row>
    <row r="107" spans="1:15" ht="15.5" x14ac:dyDescent="0.35">
      <c r="A107" s="310">
        <v>38898</v>
      </c>
      <c r="B107" s="371" t="s">
        <v>169</v>
      </c>
      <c r="C107" s="1135">
        <v>73.760000000000005</v>
      </c>
      <c r="D107" s="1135">
        <v>89.07</v>
      </c>
      <c r="E107" s="114" t="s">
        <v>591</v>
      </c>
      <c r="F107" s="372" t="s">
        <v>170</v>
      </c>
      <c r="G107" s="822">
        <v>79.3</v>
      </c>
      <c r="H107" s="867">
        <f t="shared" si="8"/>
        <v>79.2</v>
      </c>
      <c r="I107" s="323">
        <f t="shared" si="5"/>
        <v>88.4</v>
      </c>
      <c r="J107" s="313">
        <f t="shared" si="6"/>
        <v>94</v>
      </c>
      <c r="K107" s="314"/>
      <c r="L107" s="373">
        <v>109.4</v>
      </c>
      <c r="M107" s="352" t="s">
        <v>168</v>
      </c>
      <c r="N107" s="317">
        <v>92.5</v>
      </c>
      <c r="O107" s="351">
        <v>92.5</v>
      </c>
    </row>
    <row r="108" spans="1:15" ht="15.5" x14ac:dyDescent="0.35">
      <c r="A108" s="310">
        <v>38905</v>
      </c>
      <c r="B108" s="371" t="s">
        <v>169</v>
      </c>
      <c r="C108" s="1135">
        <v>73.760000000000005</v>
      </c>
      <c r="D108" s="1135">
        <v>89.07</v>
      </c>
      <c r="E108" s="114" t="s">
        <v>591</v>
      </c>
      <c r="F108" s="115" t="s">
        <v>170</v>
      </c>
      <c r="G108" s="822">
        <v>79.3</v>
      </c>
      <c r="H108" s="867">
        <f t="shared" si="8"/>
        <v>79.2</v>
      </c>
      <c r="I108" s="323">
        <f t="shared" si="5"/>
        <v>88.4</v>
      </c>
      <c r="J108" s="313">
        <f t="shared" si="6"/>
        <v>94</v>
      </c>
      <c r="K108" s="314"/>
      <c r="L108" s="374">
        <v>109.4</v>
      </c>
      <c r="M108" s="350" t="s">
        <v>171</v>
      </c>
      <c r="N108" s="317">
        <v>92.9</v>
      </c>
      <c r="O108" s="375">
        <v>92.9</v>
      </c>
    </row>
    <row r="109" spans="1:15" ht="15.5" x14ac:dyDescent="0.35">
      <c r="A109" s="310">
        <v>38911</v>
      </c>
      <c r="B109" s="384" t="s">
        <v>172</v>
      </c>
      <c r="C109" s="1134">
        <v>73.73</v>
      </c>
      <c r="D109" s="1134">
        <v>89.04</v>
      </c>
      <c r="E109" s="376" t="s">
        <v>592</v>
      </c>
      <c r="F109" s="115" t="s">
        <v>170</v>
      </c>
      <c r="G109" s="822">
        <v>79.3</v>
      </c>
      <c r="H109" s="867">
        <f t="shared" si="8"/>
        <v>79.2</v>
      </c>
      <c r="I109" s="323">
        <f t="shared" si="5"/>
        <v>88.4</v>
      </c>
      <c r="J109" s="313">
        <f t="shared" si="6"/>
        <v>94</v>
      </c>
      <c r="K109" s="314"/>
      <c r="L109" s="374">
        <v>109.4</v>
      </c>
      <c r="M109" s="352" t="s">
        <v>171</v>
      </c>
      <c r="N109" s="317">
        <v>92.9</v>
      </c>
      <c r="O109" s="351">
        <v>92.9</v>
      </c>
    </row>
    <row r="110" spans="1:15" ht="15.5" x14ac:dyDescent="0.35">
      <c r="A110" s="310">
        <v>38926</v>
      </c>
      <c r="B110" s="385" t="s">
        <v>172</v>
      </c>
      <c r="C110" s="1135">
        <v>73.73</v>
      </c>
      <c r="D110" s="1135">
        <v>89.04</v>
      </c>
      <c r="E110" s="114" t="s">
        <v>592</v>
      </c>
      <c r="F110" s="372" t="s">
        <v>173</v>
      </c>
      <c r="G110" s="822">
        <v>79.599999999999994</v>
      </c>
      <c r="H110" s="867">
        <f t="shared" si="8"/>
        <v>79.599999999999994</v>
      </c>
      <c r="I110" s="323">
        <f t="shared" si="5"/>
        <v>88.8</v>
      </c>
      <c r="J110" s="313">
        <f t="shared" si="6"/>
        <v>94.4</v>
      </c>
      <c r="K110" s="314"/>
      <c r="L110" s="373">
        <v>109.8</v>
      </c>
      <c r="M110" s="352" t="s">
        <v>171</v>
      </c>
      <c r="N110" s="317">
        <v>92.9</v>
      </c>
      <c r="O110" s="351">
        <v>92.9</v>
      </c>
    </row>
    <row r="111" spans="1:15" ht="15.5" x14ac:dyDescent="0.35">
      <c r="A111" s="310">
        <v>38940</v>
      </c>
      <c r="B111" s="384" t="s">
        <v>174</v>
      </c>
      <c r="C111" s="1134">
        <v>74.41</v>
      </c>
      <c r="D111" s="1134">
        <v>89.86</v>
      </c>
      <c r="E111" s="376" t="s">
        <v>593</v>
      </c>
      <c r="F111" s="115" t="s">
        <v>173</v>
      </c>
      <c r="G111" s="822">
        <v>79.599999999999994</v>
      </c>
      <c r="H111" s="867">
        <f t="shared" si="8"/>
        <v>79.599999999999994</v>
      </c>
      <c r="I111" s="323">
        <f t="shared" si="5"/>
        <v>88.8</v>
      </c>
      <c r="J111" s="313">
        <f t="shared" si="6"/>
        <v>94.4</v>
      </c>
      <c r="K111" s="314"/>
      <c r="L111" s="374">
        <v>109.8</v>
      </c>
      <c r="M111" s="352" t="s">
        <v>171</v>
      </c>
      <c r="N111" s="317">
        <v>92.9</v>
      </c>
      <c r="O111" s="351">
        <v>92.9</v>
      </c>
    </row>
    <row r="112" spans="1:15" ht="15.5" x14ac:dyDescent="0.35">
      <c r="A112" s="310">
        <v>38965</v>
      </c>
      <c r="B112" s="385" t="s">
        <v>174</v>
      </c>
      <c r="C112" s="1135">
        <v>74.41</v>
      </c>
      <c r="D112" s="1135">
        <v>89.86</v>
      </c>
      <c r="E112" s="114" t="s">
        <v>593</v>
      </c>
      <c r="F112" s="115" t="s">
        <v>173</v>
      </c>
      <c r="G112" s="822">
        <v>79.599999999999994</v>
      </c>
      <c r="H112" s="867">
        <f t="shared" si="8"/>
        <v>79.599999999999994</v>
      </c>
      <c r="I112" s="323">
        <f t="shared" si="5"/>
        <v>88.8</v>
      </c>
      <c r="J112" s="313">
        <f t="shared" si="6"/>
        <v>94.4</v>
      </c>
      <c r="K112" s="314"/>
      <c r="L112" s="374">
        <v>109.8</v>
      </c>
      <c r="M112" s="350" t="s">
        <v>175</v>
      </c>
      <c r="N112" s="317">
        <v>93.4</v>
      </c>
      <c r="O112" s="375">
        <v>93.4</v>
      </c>
    </row>
    <row r="113" spans="1:100" ht="15.5" x14ac:dyDescent="0.35">
      <c r="A113" s="310">
        <v>38973</v>
      </c>
      <c r="B113" s="384" t="s">
        <v>176</v>
      </c>
      <c r="C113" s="1134">
        <v>74.53</v>
      </c>
      <c r="D113" s="1134">
        <v>90</v>
      </c>
      <c r="E113" s="376" t="s">
        <v>594</v>
      </c>
      <c r="F113" s="115" t="s">
        <v>173</v>
      </c>
      <c r="G113" s="822">
        <v>79.599999999999994</v>
      </c>
      <c r="H113" s="867">
        <f t="shared" si="8"/>
        <v>79.599999999999994</v>
      </c>
      <c r="I113" s="323">
        <f t="shared" si="5"/>
        <v>88.8</v>
      </c>
      <c r="J113" s="313">
        <f t="shared" si="6"/>
        <v>94.4</v>
      </c>
      <c r="K113" s="314"/>
      <c r="L113" s="374">
        <v>109.8</v>
      </c>
      <c r="M113" s="352" t="s">
        <v>175</v>
      </c>
      <c r="N113" s="317">
        <v>93.4</v>
      </c>
      <c r="O113" s="351">
        <v>93.4</v>
      </c>
    </row>
    <row r="114" spans="1:100" ht="15.5" x14ac:dyDescent="0.35">
      <c r="A114" s="310">
        <v>38989</v>
      </c>
      <c r="B114" s="385" t="s">
        <v>176</v>
      </c>
      <c r="C114" s="1135">
        <v>74.53</v>
      </c>
      <c r="D114" s="1135">
        <v>90</v>
      </c>
      <c r="E114" s="114" t="s">
        <v>594</v>
      </c>
      <c r="F114" s="372" t="s">
        <v>177</v>
      </c>
      <c r="G114" s="822">
        <v>80.400000000000006</v>
      </c>
      <c r="H114" s="867">
        <f t="shared" si="8"/>
        <v>80.400000000000006</v>
      </c>
      <c r="I114" s="323">
        <f t="shared" si="5"/>
        <v>89.7</v>
      </c>
      <c r="J114" s="313">
        <f t="shared" si="6"/>
        <v>95.3</v>
      </c>
      <c r="K114" s="314"/>
      <c r="L114" s="373">
        <v>110.9</v>
      </c>
      <c r="M114" s="352" t="s">
        <v>175</v>
      </c>
      <c r="N114" s="317">
        <v>93.4</v>
      </c>
      <c r="O114" s="351">
        <v>93.4</v>
      </c>
    </row>
    <row r="115" spans="1:100" ht="15.5" x14ac:dyDescent="0.35">
      <c r="A115" s="310">
        <v>38996</v>
      </c>
      <c r="B115" s="385" t="s">
        <v>176</v>
      </c>
      <c r="C115" s="1135">
        <v>74.53</v>
      </c>
      <c r="D115" s="1135">
        <v>90</v>
      </c>
      <c r="E115" s="114" t="s">
        <v>594</v>
      </c>
      <c r="F115" s="115" t="s">
        <v>177</v>
      </c>
      <c r="G115" s="822">
        <v>80.400000000000006</v>
      </c>
      <c r="H115" s="867">
        <f t="shared" si="8"/>
        <v>80.400000000000006</v>
      </c>
      <c r="I115" s="323">
        <f t="shared" si="5"/>
        <v>89.7</v>
      </c>
      <c r="J115" s="313">
        <f t="shared" si="6"/>
        <v>95.3</v>
      </c>
      <c r="K115" s="314"/>
      <c r="L115" s="374">
        <v>110.9</v>
      </c>
      <c r="M115" s="350" t="s">
        <v>178</v>
      </c>
      <c r="N115" s="317">
        <v>93.6</v>
      </c>
      <c r="O115" s="375">
        <v>93.6</v>
      </c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19"/>
      <c r="AZ115" s="119"/>
      <c r="BA115" s="119"/>
      <c r="BB115" s="119"/>
      <c r="BC115" s="119"/>
      <c r="BD115" s="119"/>
      <c r="BE115" s="119"/>
      <c r="BF115" s="119"/>
      <c r="BG115" s="119"/>
      <c r="BH115" s="119"/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119"/>
      <c r="BS115" s="119"/>
      <c r="BT115" s="119"/>
      <c r="BU115" s="119"/>
      <c r="BV115" s="119"/>
      <c r="BW115" s="119"/>
      <c r="BX115" s="119"/>
      <c r="BY115" s="119"/>
      <c r="BZ115" s="119"/>
      <c r="CA115" s="119"/>
      <c r="CB115" s="119"/>
      <c r="CC115" s="119"/>
      <c r="CD115" s="119"/>
      <c r="CE115" s="119"/>
      <c r="CF115" s="119"/>
      <c r="CG115" s="119"/>
      <c r="CH115" s="119"/>
      <c r="CI115" s="119"/>
      <c r="CJ115" s="119"/>
      <c r="CK115" s="119"/>
      <c r="CL115" s="119"/>
      <c r="CM115" s="119"/>
      <c r="CN115" s="119"/>
      <c r="CO115" s="119"/>
      <c r="CP115" s="119"/>
      <c r="CQ115" s="119"/>
      <c r="CR115" s="119"/>
      <c r="CS115" s="119"/>
      <c r="CT115" s="119"/>
      <c r="CU115" s="119"/>
      <c r="CV115" s="119"/>
    </row>
    <row r="116" spans="1:100" ht="15.5" x14ac:dyDescent="0.35">
      <c r="A116" s="310">
        <v>39003</v>
      </c>
      <c r="B116" s="384" t="s">
        <v>179</v>
      </c>
      <c r="C116" s="1141">
        <v>73.66</v>
      </c>
      <c r="D116" s="1141">
        <v>88.95</v>
      </c>
      <c r="E116" s="376" t="s">
        <v>595</v>
      </c>
      <c r="F116" s="115" t="s">
        <v>177</v>
      </c>
      <c r="G116" s="822">
        <v>80.400000000000006</v>
      </c>
      <c r="H116" s="867">
        <f t="shared" si="8"/>
        <v>80.400000000000006</v>
      </c>
      <c r="I116" s="323">
        <f t="shared" si="5"/>
        <v>89.7</v>
      </c>
      <c r="J116" s="313">
        <f t="shared" si="6"/>
        <v>95.3</v>
      </c>
      <c r="K116" s="314"/>
      <c r="L116" s="374">
        <v>110.9</v>
      </c>
      <c r="M116" s="352" t="s">
        <v>178</v>
      </c>
      <c r="N116" s="317">
        <v>93.6</v>
      </c>
      <c r="O116" s="351">
        <v>93.6</v>
      </c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19"/>
      <c r="AZ116" s="119"/>
      <c r="BA116" s="119"/>
      <c r="BB116" s="119"/>
      <c r="BC116" s="119"/>
      <c r="BD116" s="119"/>
      <c r="BE116" s="119"/>
      <c r="BF116" s="119"/>
      <c r="BG116" s="119"/>
      <c r="BH116" s="119"/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9"/>
      <c r="BT116" s="119"/>
      <c r="BU116" s="119"/>
      <c r="BV116" s="119"/>
      <c r="BW116" s="119"/>
      <c r="BX116" s="119"/>
      <c r="BY116" s="119"/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/>
      <c r="CJ116" s="119"/>
      <c r="CK116" s="119"/>
      <c r="CL116" s="119"/>
      <c r="CM116" s="119"/>
      <c r="CN116" s="119"/>
      <c r="CO116" s="119"/>
      <c r="CP116" s="119"/>
      <c r="CQ116" s="119"/>
      <c r="CR116" s="119"/>
      <c r="CS116" s="119"/>
      <c r="CT116" s="119"/>
      <c r="CU116" s="119"/>
      <c r="CV116" s="119"/>
    </row>
    <row r="117" spans="1:100" ht="15.5" x14ac:dyDescent="0.35">
      <c r="A117" s="310"/>
      <c r="B117" s="353" t="s">
        <v>146</v>
      </c>
      <c r="C117" s="1137"/>
      <c r="D117" s="1137"/>
      <c r="E117" s="312"/>
      <c r="F117" s="311"/>
      <c r="G117" s="822"/>
      <c r="H117" s="867"/>
      <c r="I117" s="311"/>
      <c r="J117" s="313"/>
      <c r="K117" s="314"/>
      <c r="L117" s="324" t="s">
        <v>596</v>
      </c>
      <c r="M117" s="386"/>
      <c r="N117" s="387"/>
      <c r="O117" s="368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19"/>
      <c r="AZ117" s="119"/>
      <c r="BA117" s="119"/>
      <c r="BB117" s="119"/>
      <c r="BC117" s="119"/>
      <c r="BD117" s="119"/>
      <c r="BE117" s="119"/>
      <c r="BF117" s="119"/>
      <c r="BG117" s="119"/>
      <c r="BH117" s="119"/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119"/>
      <c r="BS117" s="119"/>
      <c r="BT117" s="119"/>
      <c r="BU117" s="119"/>
      <c r="BV117" s="119"/>
      <c r="BW117" s="119"/>
      <c r="BX117" s="119"/>
      <c r="BY117" s="119"/>
      <c r="BZ117" s="119"/>
      <c r="CA117" s="119"/>
      <c r="CB117" s="119"/>
      <c r="CC117" s="119"/>
      <c r="CD117" s="119"/>
      <c r="CE117" s="119"/>
      <c r="CF117" s="119"/>
      <c r="CG117" s="119"/>
      <c r="CH117" s="119"/>
      <c r="CI117" s="119"/>
      <c r="CJ117" s="119"/>
      <c r="CK117" s="119"/>
      <c r="CL117" s="119"/>
      <c r="CM117" s="119"/>
      <c r="CN117" s="119"/>
      <c r="CO117" s="119"/>
      <c r="CP117" s="119"/>
      <c r="CQ117" s="119"/>
      <c r="CR117" s="119"/>
      <c r="CS117" s="119"/>
      <c r="CT117" s="119"/>
      <c r="CU117" s="119"/>
      <c r="CV117" s="119"/>
    </row>
    <row r="118" spans="1:100" ht="15.5" x14ac:dyDescent="0.35">
      <c r="A118" s="310"/>
      <c r="B118" s="356" t="s">
        <v>180</v>
      </c>
      <c r="C118" s="1137"/>
      <c r="D118" s="1137"/>
      <c r="E118" s="312"/>
      <c r="F118" s="388"/>
      <c r="G118" s="822"/>
      <c r="H118" s="867"/>
      <c r="I118" s="388"/>
      <c r="J118" s="313"/>
      <c r="K118" s="314"/>
      <c r="L118" s="324" t="s">
        <v>596</v>
      </c>
      <c r="M118" s="386"/>
      <c r="N118" s="387"/>
      <c r="O118" s="368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19"/>
      <c r="AZ118" s="119"/>
      <c r="BA118" s="119"/>
      <c r="BB118" s="119"/>
      <c r="BC118" s="119"/>
      <c r="BD118" s="119"/>
      <c r="BE118" s="119"/>
      <c r="BF118" s="119"/>
      <c r="BG118" s="119"/>
      <c r="BH118" s="119"/>
      <c r="BI118" s="119"/>
      <c r="BJ118" s="119"/>
      <c r="BK118" s="119"/>
      <c r="BL118" s="119"/>
      <c r="BM118" s="119"/>
      <c r="BN118" s="119"/>
      <c r="BO118" s="119"/>
      <c r="BP118" s="119"/>
      <c r="BQ118" s="119"/>
      <c r="BR118" s="119"/>
      <c r="BS118" s="119"/>
      <c r="BT118" s="119"/>
      <c r="BU118" s="119"/>
      <c r="BV118" s="119"/>
      <c r="BW118" s="119"/>
      <c r="BX118" s="119"/>
      <c r="BY118" s="119"/>
      <c r="BZ118" s="119"/>
      <c r="CA118" s="119"/>
      <c r="CB118" s="119"/>
      <c r="CC118" s="119"/>
      <c r="CD118" s="119"/>
      <c r="CE118" s="119"/>
      <c r="CF118" s="119"/>
      <c r="CG118" s="119"/>
      <c r="CH118" s="119"/>
      <c r="CI118" s="119"/>
      <c r="CJ118" s="119"/>
      <c r="CK118" s="119"/>
      <c r="CL118" s="119"/>
      <c r="CM118" s="119"/>
      <c r="CN118" s="119"/>
      <c r="CO118" s="119"/>
      <c r="CP118" s="119"/>
      <c r="CQ118" s="119"/>
      <c r="CR118" s="119"/>
      <c r="CS118" s="119"/>
      <c r="CT118" s="119"/>
      <c r="CU118" s="119"/>
      <c r="CV118" s="119"/>
    </row>
    <row r="119" spans="1:100" ht="16.5" x14ac:dyDescent="0.35">
      <c r="A119" s="839">
        <v>39021</v>
      </c>
      <c r="B119" s="836" t="s">
        <v>179</v>
      </c>
      <c r="C119" s="1142">
        <v>73.66</v>
      </c>
      <c r="D119" s="1142">
        <v>88.95</v>
      </c>
      <c r="E119" s="828" t="s">
        <v>595</v>
      </c>
      <c r="F119" s="829" t="s">
        <v>181</v>
      </c>
      <c r="G119" s="830">
        <v>80.5</v>
      </c>
      <c r="H119" s="1034">
        <f t="shared" si="8"/>
        <v>80.5</v>
      </c>
      <c r="I119" s="831">
        <f t="shared" ref="I119:I152" si="9">ROUND(J119/1.0629,1)</f>
        <v>89.8</v>
      </c>
      <c r="J119" s="832">
        <f t="shared" ref="J119:J152" si="10">ROUND(ROUND(L119/1.064,1)/1.0933,1)</f>
        <v>95.4</v>
      </c>
      <c r="K119" s="833"/>
      <c r="L119" s="834">
        <v>111</v>
      </c>
      <c r="M119" s="391" t="s">
        <v>178</v>
      </c>
      <c r="N119" s="392">
        <v>93.6</v>
      </c>
      <c r="O119" s="393">
        <v>93.6</v>
      </c>
      <c r="P119" s="270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0"/>
      <c r="BG119" s="120"/>
      <c r="BH119" s="120"/>
      <c r="BI119" s="120"/>
      <c r="BJ119" s="120"/>
      <c r="BK119" s="120"/>
      <c r="BL119" s="120"/>
      <c r="BM119" s="120"/>
      <c r="BN119" s="120"/>
      <c r="BO119" s="120"/>
      <c r="BP119" s="120"/>
      <c r="BQ119" s="120"/>
      <c r="BR119" s="120"/>
      <c r="BS119" s="120"/>
      <c r="BT119" s="120"/>
      <c r="BU119" s="120"/>
      <c r="BV119" s="120"/>
      <c r="BW119" s="120"/>
      <c r="BX119" s="120"/>
      <c r="BY119" s="120"/>
      <c r="BZ119" s="120"/>
      <c r="CA119" s="120"/>
      <c r="CB119" s="120"/>
      <c r="CC119" s="120"/>
      <c r="CD119" s="120"/>
      <c r="CE119" s="120"/>
      <c r="CF119" s="120"/>
      <c r="CG119" s="120"/>
      <c r="CH119" s="120"/>
      <c r="CI119" s="120"/>
      <c r="CJ119" s="120"/>
      <c r="CK119" s="120"/>
      <c r="CL119" s="120"/>
      <c r="CM119" s="120"/>
      <c r="CN119" s="120"/>
      <c r="CO119" s="120"/>
      <c r="CP119" s="120"/>
      <c r="CQ119" s="120"/>
      <c r="CR119" s="120"/>
      <c r="CS119" s="120"/>
      <c r="CT119" s="120"/>
      <c r="CU119" s="120"/>
      <c r="CV119" s="120"/>
    </row>
    <row r="120" spans="1:100" ht="16.5" x14ac:dyDescent="0.35">
      <c r="A120" s="310">
        <v>39029</v>
      </c>
      <c r="B120" s="394" t="s">
        <v>179</v>
      </c>
      <c r="C120" s="1143">
        <v>73.66</v>
      </c>
      <c r="D120" s="1143">
        <v>88.95</v>
      </c>
      <c r="E120" s="335" t="s">
        <v>595</v>
      </c>
      <c r="F120" s="334" t="s">
        <v>181</v>
      </c>
      <c r="G120" s="822">
        <v>80.5</v>
      </c>
      <c r="H120" s="867">
        <f t="shared" si="8"/>
        <v>80.5</v>
      </c>
      <c r="I120" s="323">
        <f t="shared" si="9"/>
        <v>89.8</v>
      </c>
      <c r="J120" s="395">
        <f t="shared" si="10"/>
        <v>95.4</v>
      </c>
      <c r="K120" s="396"/>
      <c r="L120" s="397">
        <v>111</v>
      </c>
      <c r="M120" s="350" t="s">
        <v>182</v>
      </c>
      <c r="N120" s="317">
        <v>93.7</v>
      </c>
      <c r="O120" s="398">
        <v>93.7</v>
      </c>
      <c r="P120" s="78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2"/>
      <c r="AZ120" s="122"/>
      <c r="BA120" s="122"/>
      <c r="BB120" s="122"/>
      <c r="BC120" s="122"/>
      <c r="BD120" s="122"/>
      <c r="BE120" s="122"/>
      <c r="BF120" s="122"/>
      <c r="BG120" s="122"/>
      <c r="BH120" s="122"/>
      <c r="BI120" s="122"/>
      <c r="BJ120" s="122"/>
      <c r="BK120" s="122"/>
      <c r="BL120" s="122"/>
      <c r="BM120" s="122"/>
      <c r="BN120" s="122"/>
      <c r="BO120" s="122"/>
      <c r="BP120" s="122"/>
      <c r="BQ120" s="122"/>
      <c r="BR120" s="122"/>
      <c r="BS120" s="122"/>
      <c r="BT120" s="122"/>
      <c r="BU120" s="122"/>
      <c r="BV120" s="122"/>
      <c r="BW120" s="122"/>
      <c r="BX120" s="122"/>
      <c r="BY120" s="122"/>
      <c r="BZ120" s="122"/>
      <c r="CA120" s="122"/>
      <c r="CB120" s="122"/>
      <c r="CC120" s="122"/>
      <c r="CD120" s="122"/>
      <c r="CE120" s="122"/>
      <c r="CF120" s="122"/>
      <c r="CG120" s="122"/>
      <c r="CH120" s="122"/>
      <c r="CI120" s="122"/>
      <c r="CJ120" s="122"/>
      <c r="CK120" s="122"/>
      <c r="CL120" s="122"/>
      <c r="CM120" s="122"/>
      <c r="CN120" s="122"/>
      <c r="CO120" s="122"/>
      <c r="CP120" s="122"/>
      <c r="CQ120" s="122"/>
      <c r="CR120" s="122"/>
      <c r="CS120" s="122"/>
      <c r="CT120" s="122"/>
      <c r="CU120" s="122"/>
      <c r="CV120" s="122"/>
    </row>
    <row r="121" spans="1:100" ht="16.5" x14ac:dyDescent="0.35">
      <c r="A121" s="310">
        <v>39031</v>
      </c>
      <c r="B121" s="369" t="s">
        <v>183</v>
      </c>
      <c r="C121" s="1134">
        <v>73.06</v>
      </c>
      <c r="D121" s="1134">
        <v>88.22</v>
      </c>
      <c r="E121" s="376" t="s">
        <v>597</v>
      </c>
      <c r="F121" s="334" t="s">
        <v>181</v>
      </c>
      <c r="G121" s="822">
        <v>80.5</v>
      </c>
      <c r="H121" s="867">
        <f t="shared" si="8"/>
        <v>80.5</v>
      </c>
      <c r="I121" s="323">
        <f t="shared" si="9"/>
        <v>89.8</v>
      </c>
      <c r="J121" s="395">
        <f t="shared" si="10"/>
        <v>95.4</v>
      </c>
      <c r="K121" s="396"/>
      <c r="L121" s="397">
        <v>111</v>
      </c>
      <c r="M121" s="352" t="s">
        <v>182</v>
      </c>
      <c r="N121" s="317">
        <v>93.7</v>
      </c>
      <c r="O121" s="399">
        <v>93.7</v>
      </c>
      <c r="P121" s="78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  <c r="BH121" s="123"/>
      <c r="BI121" s="123"/>
      <c r="BJ121" s="123"/>
      <c r="BK121" s="123"/>
      <c r="BL121" s="123"/>
      <c r="BM121" s="123"/>
      <c r="BN121" s="123"/>
      <c r="BO121" s="123"/>
      <c r="BP121" s="123"/>
      <c r="BQ121" s="123"/>
      <c r="BR121" s="123"/>
      <c r="BS121" s="123"/>
      <c r="BT121" s="123"/>
      <c r="BU121" s="123"/>
      <c r="BV121" s="123"/>
      <c r="BW121" s="123"/>
      <c r="BX121" s="123"/>
      <c r="BY121" s="123"/>
      <c r="BZ121" s="123"/>
      <c r="CA121" s="123"/>
      <c r="CB121" s="123"/>
      <c r="CC121" s="123"/>
      <c r="CD121" s="123"/>
      <c r="CE121" s="123"/>
      <c r="CF121" s="123"/>
      <c r="CG121" s="123"/>
      <c r="CH121" s="123"/>
      <c r="CI121" s="123"/>
      <c r="CJ121" s="123"/>
      <c r="CK121" s="123"/>
      <c r="CL121" s="123"/>
      <c r="CM121" s="123"/>
      <c r="CN121" s="123"/>
      <c r="CO121" s="123"/>
      <c r="CP121" s="123"/>
      <c r="CQ121" s="123"/>
      <c r="CR121" s="123"/>
      <c r="CS121" s="123"/>
      <c r="CT121" s="123"/>
      <c r="CU121" s="123"/>
      <c r="CV121" s="123"/>
    </row>
    <row r="122" spans="1:100" ht="16.5" x14ac:dyDescent="0.35">
      <c r="A122" s="310">
        <v>39051</v>
      </c>
      <c r="B122" s="371" t="s">
        <v>183</v>
      </c>
      <c r="C122" s="1135">
        <v>73.06</v>
      </c>
      <c r="D122" s="1135">
        <v>88.22</v>
      </c>
      <c r="E122" s="114" t="s">
        <v>597</v>
      </c>
      <c r="F122" s="372" t="s">
        <v>184</v>
      </c>
      <c r="G122" s="822">
        <v>81</v>
      </c>
      <c r="H122" s="867">
        <f t="shared" si="8"/>
        <v>80.900000000000006</v>
      </c>
      <c r="I122" s="323">
        <f t="shared" si="9"/>
        <v>90.3</v>
      </c>
      <c r="J122" s="400">
        <f t="shared" si="10"/>
        <v>96</v>
      </c>
      <c r="K122" s="401"/>
      <c r="L122" s="373">
        <v>111.7</v>
      </c>
      <c r="M122" s="352" t="s">
        <v>182</v>
      </c>
      <c r="N122" s="317">
        <v>93.7</v>
      </c>
      <c r="O122" s="399">
        <v>93.7</v>
      </c>
      <c r="P122" s="78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3"/>
      <c r="AG122" s="123"/>
      <c r="AH122" s="123"/>
      <c r="AI122" s="123"/>
      <c r="AJ122" s="123"/>
      <c r="AK122" s="123"/>
      <c r="AL122" s="123"/>
      <c r="AM122" s="123"/>
      <c r="AN122" s="123"/>
      <c r="AO122" s="123"/>
      <c r="AP122" s="123"/>
      <c r="AQ122" s="123"/>
      <c r="AR122" s="123"/>
      <c r="AS122" s="123"/>
      <c r="AT122" s="123"/>
      <c r="AU122" s="123"/>
      <c r="AV122" s="123"/>
      <c r="AW122" s="123"/>
      <c r="AX122" s="123"/>
      <c r="AY122" s="123"/>
      <c r="AZ122" s="123"/>
      <c r="BA122" s="123"/>
      <c r="BB122" s="123"/>
      <c r="BC122" s="123"/>
      <c r="BD122" s="123"/>
      <c r="BE122" s="123"/>
      <c r="BF122" s="123"/>
      <c r="BG122" s="123"/>
      <c r="BH122" s="123"/>
      <c r="BI122" s="123"/>
      <c r="BJ122" s="123"/>
      <c r="BK122" s="123"/>
      <c r="BL122" s="123"/>
      <c r="BM122" s="123"/>
      <c r="BN122" s="123"/>
      <c r="BO122" s="123"/>
      <c r="BP122" s="123"/>
      <c r="BQ122" s="123"/>
      <c r="BR122" s="123"/>
      <c r="BS122" s="123"/>
      <c r="BT122" s="123"/>
      <c r="BU122" s="123"/>
      <c r="BV122" s="123"/>
      <c r="BW122" s="123"/>
      <c r="BX122" s="123"/>
      <c r="BY122" s="123"/>
      <c r="BZ122" s="123"/>
      <c r="CA122" s="123"/>
      <c r="CB122" s="123"/>
      <c r="CC122" s="123"/>
      <c r="CD122" s="123"/>
      <c r="CE122" s="123"/>
      <c r="CF122" s="123"/>
      <c r="CG122" s="123"/>
      <c r="CH122" s="123"/>
      <c r="CI122" s="123"/>
      <c r="CJ122" s="123"/>
      <c r="CK122" s="123"/>
      <c r="CL122" s="123"/>
      <c r="CM122" s="123"/>
      <c r="CN122" s="123"/>
      <c r="CO122" s="123"/>
      <c r="CP122" s="123"/>
      <c r="CQ122" s="123"/>
      <c r="CR122" s="123"/>
      <c r="CS122" s="123"/>
      <c r="CT122" s="123"/>
      <c r="CU122" s="123"/>
      <c r="CV122" s="123"/>
    </row>
    <row r="123" spans="1:100" ht="16.5" x14ac:dyDescent="0.35">
      <c r="A123" s="310">
        <v>39052</v>
      </c>
      <c r="B123" s="371" t="s">
        <v>183</v>
      </c>
      <c r="C123" s="1135">
        <v>73.06</v>
      </c>
      <c r="D123" s="1135">
        <v>88.22</v>
      </c>
      <c r="E123" s="114" t="s">
        <v>597</v>
      </c>
      <c r="F123" s="115" t="s">
        <v>184</v>
      </c>
      <c r="G123" s="822">
        <v>81</v>
      </c>
      <c r="H123" s="867">
        <f t="shared" si="8"/>
        <v>80.900000000000006</v>
      </c>
      <c r="I123" s="323">
        <f t="shared" si="9"/>
        <v>90.3</v>
      </c>
      <c r="J123" s="395">
        <f t="shared" si="10"/>
        <v>96</v>
      </c>
      <c r="K123" s="396"/>
      <c r="L123" s="374">
        <v>111.7</v>
      </c>
      <c r="M123" s="350" t="s">
        <v>185</v>
      </c>
      <c r="N123" s="317">
        <v>93.9</v>
      </c>
      <c r="O123" s="375">
        <v>93.9</v>
      </c>
      <c r="P123" s="78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3"/>
      <c r="AG123" s="123"/>
      <c r="AH123" s="123"/>
      <c r="AI123" s="123"/>
      <c r="AJ123" s="123"/>
      <c r="AK123" s="123"/>
      <c r="AL123" s="123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123"/>
      <c r="AW123" s="123"/>
      <c r="AX123" s="123"/>
      <c r="AY123" s="123"/>
      <c r="AZ123" s="123"/>
      <c r="BA123" s="123"/>
      <c r="BB123" s="123"/>
      <c r="BC123" s="123"/>
      <c r="BD123" s="123"/>
      <c r="BE123" s="123"/>
      <c r="BF123" s="123"/>
      <c r="BG123" s="123"/>
      <c r="BH123" s="123"/>
      <c r="BI123" s="123"/>
      <c r="BJ123" s="123"/>
      <c r="BK123" s="123"/>
      <c r="BL123" s="123"/>
      <c r="BM123" s="123"/>
      <c r="BN123" s="123"/>
      <c r="BO123" s="123"/>
      <c r="BP123" s="123"/>
      <c r="BQ123" s="123"/>
      <c r="BR123" s="123"/>
      <c r="BS123" s="123"/>
      <c r="BT123" s="123"/>
      <c r="BU123" s="123"/>
      <c r="BV123" s="123"/>
      <c r="BW123" s="123"/>
      <c r="BX123" s="123"/>
      <c r="BY123" s="123"/>
      <c r="BZ123" s="123"/>
      <c r="CA123" s="123"/>
      <c r="CB123" s="123"/>
      <c r="CC123" s="123"/>
      <c r="CD123" s="123"/>
      <c r="CE123" s="123"/>
      <c r="CF123" s="123"/>
      <c r="CG123" s="123"/>
      <c r="CH123" s="123"/>
      <c r="CI123" s="123"/>
      <c r="CJ123" s="123"/>
      <c r="CK123" s="123"/>
      <c r="CL123" s="123"/>
      <c r="CM123" s="123"/>
      <c r="CN123" s="123"/>
      <c r="CO123" s="123"/>
      <c r="CP123" s="123"/>
      <c r="CQ123" s="123"/>
      <c r="CR123" s="123"/>
      <c r="CS123" s="123"/>
      <c r="CT123" s="123"/>
      <c r="CU123" s="123"/>
      <c r="CV123" s="123"/>
    </row>
    <row r="124" spans="1:100" ht="16.5" x14ac:dyDescent="0.35">
      <c r="A124" s="310">
        <v>39064</v>
      </c>
      <c r="B124" s="369" t="s">
        <v>186</v>
      </c>
      <c r="C124" s="1134">
        <v>73.08</v>
      </c>
      <c r="D124" s="1134">
        <v>88.25</v>
      </c>
      <c r="E124" s="376" t="s">
        <v>565</v>
      </c>
      <c r="F124" s="115" t="s">
        <v>184</v>
      </c>
      <c r="G124" s="822">
        <v>81</v>
      </c>
      <c r="H124" s="867">
        <f t="shared" si="8"/>
        <v>80.900000000000006</v>
      </c>
      <c r="I124" s="323">
        <f t="shared" si="9"/>
        <v>90.3</v>
      </c>
      <c r="J124" s="395">
        <f t="shared" si="10"/>
        <v>96</v>
      </c>
      <c r="K124" s="396"/>
      <c r="L124" s="374">
        <v>111.7</v>
      </c>
      <c r="M124" s="352" t="s">
        <v>185</v>
      </c>
      <c r="N124" s="317">
        <v>93.9</v>
      </c>
      <c r="O124" s="351">
        <v>93.9</v>
      </c>
      <c r="P124" s="78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3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  <c r="AU124" s="123"/>
      <c r="AV124" s="123"/>
      <c r="AW124" s="123"/>
      <c r="AX124" s="123"/>
      <c r="AY124" s="123"/>
      <c r="AZ124" s="123"/>
      <c r="BA124" s="123"/>
      <c r="BB124" s="123"/>
      <c r="BC124" s="123"/>
      <c r="BD124" s="123"/>
      <c r="BE124" s="123"/>
      <c r="BF124" s="123"/>
      <c r="BG124" s="123"/>
      <c r="BH124" s="123"/>
      <c r="BI124" s="123"/>
      <c r="BJ124" s="123"/>
      <c r="BK124" s="123"/>
      <c r="BL124" s="123"/>
      <c r="BM124" s="123"/>
      <c r="BN124" s="123"/>
      <c r="BO124" s="123"/>
      <c r="BP124" s="123"/>
      <c r="BQ124" s="123"/>
      <c r="BR124" s="123"/>
      <c r="BS124" s="123"/>
      <c r="BT124" s="123"/>
      <c r="BU124" s="123"/>
      <c r="BV124" s="123"/>
      <c r="BW124" s="123"/>
      <c r="BX124" s="123"/>
      <c r="BY124" s="123"/>
      <c r="BZ124" s="123"/>
      <c r="CA124" s="123"/>
      <c r="CB124" s="123"/>
      <c r="CC124" s="123"/>
      <c r="CD124" s="123"/>
      <c r="CE124" s="123"/>
      <c r="CF124" s="123"/>
      <c r="CG124" s="123"/>
      <c r="CH124" s="123"/>
      <c r="CI124" s="123"/>
      <c r="CJ124" s="123"/>
      <c r="CK124" s="123"/>
      <c r="CL124" s="123"/>
      <c r="CM124" s="123"/>
      <c r="CN124" s="123"/>
      <c r="CO124" s="123"/>
      <c r="CP124" s="123"/>
      <c r="CQ124" s="123"/>
      <c r="CR124" s="123"/>
      <c r="CS124" s="123"/>
      <c r="CT124" s="123"/>
      <c r="CU124" s="123"/>
      <c r="CV124" s="123"/>
    </row>
    <row r="125" spans="1:100" ht="16.5" x14ac:dyDescent="0.35">
      <c r="A125" s="377">
        <v>39073</v>
      </c>
      <c r="B125" s="378" t="s">
        <v>186</v>
      </c>
      <c r="C125" s="1140">
        <v>73.08</v>
      </c>
      <c r="D125" s="1140">
        <v>88.25</v>
      </c>
      <c r="E125" s="379" t="s">
        <v>565</v>
      </c>
      <c r="F125" s="380" t="s">
        <v>187</v>
      </c>
      <c r="G125" s="1114">
        <f>I125/1.1153</f>
        <v>81.233748767147844</v>
      </c>
      <c r="H125" s="867">
        <f t="shared" si="8"/>
        <v>81.2</v>
      </c>
      <c r="I125" s="323">
        <f t="shared" si="9"/>
        <v>90.6</v>
      </c>
      <c r="J125" s="402">
        <f t="shared" si="10"/>
        <v>96.3</v>
      </c>
      <c r="K125" s="403"/>
      <c r="L125" s="381">
        <v>112</v>
      </c>
      <c r="M125" s="382" t="s">
        <v>185</v>
      </c>
      <c r="N125" s="317">
        <v>93.9</v>
      </c>
      <c r="O125" s="383">
        <v>93.9</v>
      </c>
      <c r="P125" s="271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  <c r="BI125" s="125"/>
      <c r="BJ125" s="125"/>
      <c r="BK125" s="125"/>
      <c r="BL125" s="125"/>
      <c r="BM125" s="125"/>
      <c r="BN125" s="125"/>
      <c r="BO125" s="125"/>
      <c r="BP125" s="125"/>
      <c r="BQ125" s="125"/>
      <c r="BR125" s="125"/>
      <c r="BS125" s="125"/>
      <c r="BT125" s="125"/>
      <c r="BU125" s="125"/>
      <c r="BV125" s="125"/>
      <c r="BW125" s="125"/>
      <c r="BX125" s="125"/>
      <c r="BY125" s="125"/>
      <c r="BZ125" s="125"/>
      <c r="CA125" s="125"/>
      <c r="CB125" s="125"/>
      <c r="CC125" s="125"/>
      <c r="CD125" s="125"/>
      <c r="CE125" s="125"/>
      <c r="CF125" s="125"/>
      <c r="CG125" s="125"/>
      <c r="CH125" s="125"/>
      <c r="CI125" s="125"/>
      <c r="CJ125" s="125"/>
      <c r="CK125" s="125"/>
      <c r="CL125" s="125"/>
      <c r="CM125" s="125"/>
      <c r="CN125" s="125"/>
      <c r="CO125" s="125"/>
      <c r="CP125" s="125"/>
      <c r="CQ125" s="125"/>
      <c r="CR125" s="125"/>
      <c r="CS125" s="125"/>
      <c r="CT125" s="125"/>
      <c r="CU125" s="125"/>
      <c r="CV125" s="125"/>
    </row>
    <row r="126" spans="1:100" ht="16.5" x14ac:dyDescent="0.35">
      <c r="A126" s="310">
        <v>39090</v>
      </c>
      <c r="B126" s="371" t="s">
        <v>186</v>
      </c>
      <c r="C126" s="1135">
        <v>73.08</v>
      </c>
      <c r="D126" s="1135">
        <v>88.25</v>
      </c>
      <c r="E126" s="114" t="s">
        <v>565</v>
      </c>
      <c r="F126" s="115" t="s">
        <v>187</v>
      </c>
      <c r="G126" s="1114">
        <f t="shared" ref="G126:G127" si="11">I126/1.1153</f>
        <v>81.233748767147844</v>
      </c>
      <c r="H126" s="867">
        <f t="shared" si="8"/>
        <v>81.2</v>
      </c>
      <c r="I126" s="323">
        <f t="shared" si="9"/>
        <v>90.6</v>
      </c>
      <c r="J126" s="395">
        <f t="shared" si="10"/>
        <v>96.3</v>
      </c>
      <c r="K126" s="396"/>
      <c r="L126" s="374">
        <v>112</v>
      </c>
      <c r="M126" s="350" t="s">
        <v>188</v>
      </c>
      <c r="N126" s="317">
        <v>94.1</v>
      </c>
      <c r="O126" s="375">
        <v>94.1</v>
      </c>
      <c r="P126" s="78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  <c r="AE126" s="122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3"/>
      <c r="BH126" s="123"/>
      <c r="BI126" s="123"/>
      <c r="BJ126" s="123"/>
      <c r="BK126" s="123"/>
      <c r="BL126" s="123"/>
      <c r="BM126" s="123"/>
      <c r="BN126" s="123"/>
      <c r="BO126" s="123"/>
      <c r="BP126" s="123"/>
      <c r="BQ126" s="123"/>
      <c r="BR126" s="123"/>
      <c r="BS126" s="123"/>
      <c r="BT126" s="123"/>
      <c r="BU126" s="123"/>
      <c r="BV126" s="123"/>
      <c r="BW126" s="123"/>
      <c r="BX126" s="123"/>
      <c r="BY126" s="123"/>
      <c r="BZ126" s="123"/>
      <c r="CA126" s="123"/>
      <c r="CB126" s="123"/>
      <c r="CC126" s="123"/>
      <c r="CD126" s="123"/>
      <c r="CE126" s="123"/>
      <c r="CF126" s="123"/>
      <c r="CG126" s="123"/>
      <c r="CH126" s="123"/>
      <c r="CI126" s="123"/>
      <c r="CJ126" s="123"/>
      <c r="CK126" s="123"/>
      <c r="CL126" s="123"/>
      <c r="CM126" s="123"/>
      <c r="CN126" s="123"/>
      <c r="CO126" s="123"/>
      <c r="CP126" s="123"/>
      <c r="CQ126" s="123"/>
      <c r="CR126" s="123"/>
      <c r="CS126" s="123"/>
      <c r="CT126" s="123"/>
      <c r="CU126" s="123"/>
      <c r="CV126" s="123"/>
    </row>
    <row r="127" spans="1:100" ht="16.5" x14ac:dyDescent="0.35">
      <c r="A127" s="310">
        <v>39094</v>
      </c>
      <c r="B127" s="369" t="s">
        <v>189</v>
      </c>
      <c r="C127" s="1134">
        <v>73.41</v>
      </c>
      <c r="D127" s="1134">
        <v>88.65</v>
      </c>
      <c r="E127" s="376" t="s">
        <v>598</v>
      </c>
      <c r="F127" s="115" t="s">
        <v>187</v>
      </c>
      <c r="G127" s="1114">
        <f t="shared" si="11"/>
        <v>81.233748767147844</v>
      </c>
      <c r="H127" s="867">
        <f t="shared" si="8"/>
        <v>81.2</v>
      </c>
      <c r="I127" s="323">
        <f t="shared" si="9"/>
        <v>90.6</v>
      </c>
      <c r="J127" s="395">
        <f t="shared" si="10"/>
        <v>96.3</v>
      </c>
      <c r="K127" s="396"/>
      <c r="L127" s="374">
        <v>112</v>
      </c>
      <c r="M127" s="352" t="s">
        <v>188</v>
      </c>
      <c r="N127" s="317">
        <v>94.1</v>
      </c>
      <c r="O127" s="351">
        <v>94.1</v>
      </c>
      <c r="P127" s="78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  <c r="AF127" s="123"/>
      <c r="AG127" s="123"/>
      <c r="AH127" s="123"/>
      <c r="AI127" s="123"/>
      <c r="AJ127" s="123"/>
      <c r="AK127" s="123"/>
      <c r="AL127" s="123"/>
      <c r="AM127" s="123"/>
      <c r="AN127" s="123"/>
      <c r="AO127" s="123"/>
      <c r="AP127" s="123"/>
      <c r="AQ127" s="123"/>
      <c r="AR127" s="123"/>
      <c r="AS127" s="123"/>
      <c r="AT127" s="123"/>
      <c r="AU127" s="123"/>
      <c r="AV127" s="123"/>
      <c r="AW127" s="123"/>
      <c r="AX127" s="123"/>
      <c r="AY127" s="123"/>
      <c r="AZ127" s="123"/>
      <c r="BA127" s="123"/>
      <c r="BB127" s="123"/>
      <c r="BC127" s="123"/>
      <c r="BD127" s="123"/>
      <c r="BE127" s="123"/>
      <c r="BF127" s="123"/>
      <c r="BG127" s="123"/>
      <c r="BH127" s="123"/>
      <c r="BI127" s="123"/>
      <c r="BJ127" s="123"/>
      <c r="BK127" s="123"/>
      <c r="BL127" s="123"/>
      <c r="BM127" s="123"/>
      <c r="BN127" s="123"/>
      <c r="BO127" s="123"/>
      <c r="BP127" s="123"/>
      <c r="BQ127" s="123"/>
      <c r="BR127" s="123"/>
      <c r="BS127" s="123"/>
      <c r="BT127" s="123"/>
      <c r="BU127" s="123"/>
      <c r="BV127" s="123"/>
      <c r="BW127" s="123"/>
      <c r="BX127" s="123"/>
      <c r="BY127" s="123"/>
      <c r="BZ127" s="123"/>
      <c r="CA127" s="123"/>
      <c r="CB127" s="123"/>
      <c r="CC127" s="123"/>
      <c r="CD127" s="123"/>
      <c r="CE127" s="123"/>
      <c r="CF127" s="123"/>
      <c r="CG127" s="123"/>
      <c r="CH127" s="123"/>
      <c r="CI127" s="123"/>
      <c r="CJ127" s="123"/>
      <c r="CK127" s="123"/>
      <c r="CL127" s="123"/>
      <c r="CM127" s="123"/>
      <c r="CN127" s="123"/>
      <c r="CO127" s="123"/>
      <c r="CP127" s="123"/>
      <c r="CQ127" s="123"/>
      <c r="CR127" s="123"/>
      <c r="CS127" s="123"/>
      <c r="CT127" s="123"/>
      <c r="CU127" s="123"/>
      <c r="CV127" s="123"/>
    </row>
    <row r="128" spans="1:100" ht="16.5" x14ac:dyDescent="0.35">
      <c r="A128" s="310">
        <v>39113</v>
      </c>
      <c r="B128" s="371" t="s">
        <v>189</v>
      </c>
      <c r="C128" s="1135">
        <v>73.41</v>
      </c>
      <c r="D128" s="1135">
        <v>88.65</v>
      </c>
      <c r="E128" s="114" t="s">
        <v>598</v>
      </c>
      <c r="F128" s="372" t="s">
        <v>190</v>
      </c>
      <c r="G128" s="1114">
        <f>I128/1.1153</f>
        <v>80.695776921007806</v>
      </c>
      <c r="H128" s="867">
        <f t="shared" si="8"/>
        <v>80.599999999999994</v>
      </c>
      <c r="I128" s="323">
        <f t="shared" si="9"/>
        <v>90</v>
      </c>
      <c r="J128" s="400">
        <f t="shared" si="10"/>
        <v>95.7</v>
      </c>
      <c r="K128" s="401"/>
      <c r="L128" s="373">
        <v>111.3</v>
      </c>
      <c r="M128" s="352" t="s">
        <v>188</v>
      </c>
      <c r="N128" s="317">
        <v>94.1</v>
      </c>
      <c r="O128" s="351">
        <v>94.1</v>
      </c>
      <c r="P128" s="78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3"/>
      <c r="AG128" s="123"/>
      <c r="AH128" s="123"/>
      <c r="AI128" s="123"/>
      <c r="AJ128" s="123"/>
      <c r="AK128" s="123"/>
      <c r="AL128" s="123"/>
      <c r="AM128" s="123"/>
      <c r="AN128" s="123"/>
      <c r="AO128" s="123"/>
      <c r="AP128" s="123"/>
      <c r="AQ128" s="123"/>
      <c r="AR128" s="123"/>
      <c r="AS128" s="123"/>
      <c r="AT128" s="123"/>
      <c r="AU128" s="123"/>
      <c r="AV128" s="123"/>
      <c r="AW128" s="123"/>
      <c r="AX128" s="123"/>
      <c r="AY128" s="123"/>
      <c r="AZ128" s="123"/>
      <c r="BA128" s="123"/>
      <c r="BB128" s="123"/>
      <c r="BC128" s="123"/>
      <c r="BD128" s="123"/>
      <c r="BE128" s="123"/>
      <c r="BF128" s="123"/>
      <c r="BG128" s="123"/>
      <c r="BH128" s="123"/>
      <c r="BI128" s="123"/>
      <c r="BJ128" s="123"/>
      <c r="BK128" s="123"/>
      <c r="BL128" s="123"/>
      <c r="BM128" s="123"/>
      <c r="BN128" s="123"/>
      <c r="BO128" s="123"/>
      <c r="BP128" s="123"/>
      <c r="BQ128" s="123"/>
      <c r="BR128" s="123"/>
      <c r="BS128" s="123"/>
      <c r="BT128" s="123"/>
      <c r="BU128" s="123"/>
      <c r="BV128" s="123"/>
      <c r="BW128" s="123"/>
      <c r="BX128" s="123"/>
      <c r="BY128" s="123"/>
      <c r="BZ128" s="123"/>
      <c r="CA128" s="123"/>
      <c r="CB128" s="123"/>
      <c r="CC128" s="123"/>
      <c r="CD128" s="123"/>
      <c r="CE128" s="123"/>
      <c r="CF128" s="123"/>
      <c r="CG128" s="123"/>
      <c r="CH128" s="123"/>
      <c r="CI128" s="123"/>
      <c r="CJ128" s="123"/>
      <c r="CK128" s="123"/>
      <c r="CL128" s="123"/>
      <c r="CM128" s="123"/>
      <c r="CN128" s="123"/>
      <c r="CO128" s="123"/>
      <c r="CP128" s="123"/>
      <c r="CQ128" s="123"/>
      <c r="CR128" s="123"/>
      <c r="CS128" s="123"/>
      <c r="CT128" s="123"/>
      <c r="CU128" s="123"/>
      <c r="CV128" s="123"/>
    </row>
    <row r="129" spans="1:100" ht="16.5" x14ac:dyDescent="0.35">
      <c r="A129" s="310">
        <v>39118</v>
      </c>
      <c r="B129" s="371" t="s">
        <v>189</v>
      </c>
      <c r="C129" s="1135">
        <v>73.41</v>
      </c>
      <c r="D129" s="1135">
        <v>88.65</v>
      </c>
      <c r="E129" s="114" t="s">
        <v>598</v>
      </c>
      <c r="F129" s="115" t="s">
        <v>190</v>
      </c>
      <c r="G129" s="1114">
        <f t="shared" ref="G129:G130" si="12">I129/1.1153</f>
        <v>80.695776921007806</v>
      </c>
      <c r="H129" s="867">
        <f t="shared" si="8"/>
        <v>80.599999999999994</v>
      </c>
      <c r="I129" s="323">
        <f t="shared" si="9"/>
        <v>90</v>
      </c>
      <c r="J129" s="395">
        <f t="shared" si="10"/>
        <v>95.7</v>
      </c>
      <c r="K129" s="396"/>
      <c r="L129" s="374">
        <v>111.3</v>
      </c>
      <c r="M129" s="350" t="s">
        <v>191</v>
      </c>
      <c r="N129" s="317">
        <v>94.2</v>
      </c>
      <c r="O129" s="375">
        <v>94.2</v>
      </c>
      <c r="P129" s="78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  <c r="AF129" s="123"/>
      <c r="AG129" s="123"/>
      <c r="AH129" s="123"/>
      <c r="AI129" s="123"/>
      <c r="AJ129" s="123"/>
      <c r="AK129" s="123"/>
      <c r="AL129" s="123"/>
      <c r="AM129" s="123"/>
      <c r="AN129" s="123"/>
      <c r="AO129" s="123"/>
      <c r="AP129" s="123"/>
      <c r="AQ129" s="123"/>
      <c r="AR129" s="123"/>
      <c r="AS129" s="123"/>
      <c r="AT129" s="123"/>
      <c r="AU129" s="123"/>
      <c r="AV129" s="123"/>
      <c r="AW129" s="123"/>
      <c r="AX129" s="123"/>
      <c r="AY129" s="123"/>
      <c r="AZ129" s="123"/>
      <c r="BA129" s="123"/>
      <c r="BB129" s="123"/>
      <c r="BC129" s="123"/>
      <c r="BD129" s="123"/>
      <c r="BE129" s="123"/>
      <c r="BF129" s="123"/>
      <c r="BG129" s="123"/>
      <c r="BH129" s="123"/>
      <c r="BI129" s="123"/>
      <c r="BJ129" s="123"/>
      <c r="BK129" s="123"/>
      <c r="BL129" s="123"/>
      <c r="BM129" s="123"/>
      <c r="BN129" s="123"/>
      <c r="BO129" s="123"/>
      <c r="BP129" s="123"/>
      <c r="BQ129" s="123"/>
      <c r="BR129" s="123"/>
      <c r="BS129" s="123"/>
      <c r="BT129" s="123"/>
      <c r="BU129" s="123"/>
      <c r="BV129" s="123"/>
      <c r="BW129" s="123"/>
      <c r="BX129" s="123"/>
      <c r="BY129" s="123"/>
      <c r="BZ129" s="123"/>
      <c r="CA129" s="123"/>
      <c r="CB129" s="123"/>
      <c r="CC129" s="123"/>
      <c r="CD129" s="123"/>
      <c r="CE129" s="123"/>
      <c r="CF129" s="123"/>
      <c r="CG129" s="123"/>
      <c r="CH129" s="123"/>
      <c r="CI129" s="123"/>
      <c r="CJ129" s="123"/>
      <c r="CK129" s="123"/>
      <c r="CL129" s="123"/>
      <c r="CM129" s="123"/>
      <c r="CN129" s="123"/>
      <c r="CO129" s="123"/>
      <c r="CP129" s="123"/>
      <c r="CQ129" s="123"/>
      <c r="CR129" s="123"/>
      <c r="CS129" s="123"/>
      <c r="CT129" s="123"/>
      <c r="CU129" s="123"/>
      <c r="CV129" s="123"/>
    </row>
    <row r="130" spans="1:100" ht="16.5" x14ac:dyDescent="0.35">
      <c r="A130" s="310">
        <v>39134</v>
      </c>
      <c r="B130" s="369" t="s">
        <v>192</v>
      </c>
      <c r="C130" s="1134">
        <v>73.44</v>
      </c>
      <c r="D130" s="1134">
        <v>88.68</v>
      </c>
      <c r="E130" s="376" t="s">
        <v>599</v>
      </c>
      <c r="F130" s="115" t="s">
        <v>190</v>
      </c>
      <c r="G130" s="1114">
        <f t="shared" si="12"/>
        <v>80.695776921007806</v>
      </c>
      <c r="H130" s="867">
        <f t="shared" si="8"/>
        <v>80.599999999999994</v>
      </c>
      <c r="I130" s="323">
        <f t="shared" si="9"/>
        <v>90</v>
      </c>
      <c r="J130" s="395">
        <f t="shared" si="10"/>
        <v>95.7</v>
      </c>
      <c r="K130" s="396"/>
      <c r="L130" s="374">
        <v>111.3</v>
      </c>
      <c r="M130" s="352" t="s">
        <v>191</v>
      </c>
      <c r="N130" s="317">
        <v>94.2</v>
      </c>
      <c r="O130" s="351">
        <v>94.2</v>
      </c>
      <c r="P130" s="78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3"/>
      <c r="AG130" s="123"/>
      <c r="AH130" s="123"/>
      <c r="AI130" s="123"/>
      <c r="AJ130" s="123"/>
      <c r="AK130" s="123"/>
      <c r="AL130" s="123"/>
      <c r="AM130" s="123"/>
      <c r="AN130" s="123"/>
      <c r="AO130" s="123"/>
      <c r="AP130" s="123"/>
      <c r="AQ130" s="123"/>
      <c r="AR130" s="123"/>
      <c r="AS130" s="123"/>
      <c r="AT130" s="123"/>
      <c r="AU130" s="123"/>
      <c r="AV130" s="123"/>
      <c r="AW130" s="123"/>
      <c r="AX130" s="123"/>
      <c r="AY130" s="123"/>
      <c r="AZ130" s="123"/>
      <c r="BA130" s="123"/>
      <c r="BB130" s="123"/>
      <c r="BC130" s="123"/>
      <c r="BD130" s="123"/>
      <c r="BE130" s="123"/>
      <c r="BF130" s="123"/>
      <c r="BG130" s="123"/>
      <c r="BH130" s="123"/>
      <c r="BI130" s="123"/>
      <c r="BJ130" s="123"/>
      <c r="BK130" s="123"/>
      <c r="BL130" s="123"/>
      <c r="BM130" s="123"/>
      <c r="BN130" s="123"/>
      <c r="BO130" s="123"/>
      <c r="BP130" s="123"/>
      <c r="BQ130" s="123"/>
      <c r="BR130" s="123"/>
      <c r="BS130" s="123"/>
      <c r="BT130" s="123"/>
      <c r="BU130" s="123"/>
      <c r="BV130" s="123"/>
      <c r="BW130" s="123"/>
      <c r="BX130" s="123"/>
      <c r="BY130" s="123"/>
      <c r="BZ130" s="123"/>
      <c r="CA130" s="123"/>
      <c r="CB130" s="123"/>
      <c r="CC130" s="123"/>
      <c r="CD130" s="123"/>
      <c r="CE130" s="123"/>
      <c r="CF130" s="123"/>
      <c r="CG130" s="123"/>
      <c r="CH130" s="123"/>
      <c r="CI130" s="123"/>
      <c r="CJ130" s="123"/>
      <c r="CK130" s="123"/>
      <c r="CL130" s="123"/>
      <c r="CM130" s="123"/>
      <c r="CN130" s="123"/>
      <c r="CO130" s="123"/>
      <c r="CP130" s="123"/>
      <c r="CQ130" s="123"/>
      <c r="CR130" s="123"/>
      <c r="CS130" s="123"/>
      <c r="CT130" s="123"/>
      <c r="CU130" s="123"/>
      <c r="CV130" s="123"/>
    </row>
    <row r="131" spans="1:100" ht="16.5" x14ac:dyDescent="0.35">
      <c r="A131" s="310">
        <v>39142</v>
      </c>
      <c r="B131" s="371" t="s">
        <v>192</v>
      </c>
      <c r="C131" s="1135">
        <v>73.44</v>
      </c>
      <c r="D131" s="1135">
        <v>88.68</v>
      </c>
      <c r="E131" s="114" t="s">
        <v>599</v>
      </c>
      <c r="F131" s="372" t="s">
        <v>193</v>
      </c>
      <c r="G131" s="822">
        <v>80.8</v>
      </c>
      <c r="H131" s="867">
        <f t="shared" si="8"/>
        <v>80.7</v>
      </c>
      <c r="I131" s="323">
        <f t="shared" si="9"/>
        <v>90.1</v>
      </c>
      <c r="J131" s="400">
        <f t="shared" si="10"/>
        <v>95.8</v>
      </c>
      <c r="K131" s="401"/>
      <c r="L131" s="373">
        <v>111.4</v>
      </c>
      <c r="M131" s="352" t="s">
        <v>191</v>
      </c>
      <c r="N131" s="317">
        <v>94.2</v>
      </c>
      <c r="O131" s="351">
        <v>94.2</v>
      </c>
      <c r="P131" s="78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3"/>
      <c r="AG131" s="123"/>
      <c r="AH131" s="123"/>
      <c r="AI131" s="123"/>
      <c r="AJ131" s="123"/>
      <c r="AK131" s="123"/>
      <c r="AL131" s="123"/>
      <c r="AM131" s="123"/>
      <c r="AN131" s="123"/>
      <c r="AO131" s="123"/>
      <c r="AP131" s="123"/>
      <c r="AQ131" s="123"/>
      <c r="AR131" s="123"/>
      <c r="AS131" s="123"/>
      <c r="AT131" s="123"/>
      <c r="AU131" s="123"/>
      <c r="AV131" s="123"/>
      <c r="AW131" s="123"/>
      <c r="AX131" s="123"/>
      <c r="AY131" s="123"/>
      <c r="AZ131" s="123"/>
      <c r="BA131" s="123"/>
      <c r="BB131" s="123"/>
      <c r="BC131" s="123"/>
      <c r="BD131" s="123"/>
      <c r="BE131" s="123"/>
      <c r="BF131" s="123"/>
      <c r="BG131" s="123"/>
      <c r="BH131" s="123"/>
      <c r="BI131" s="123"/>
      <c r="BJ131" s="123"/>
      <c r="BK131" s="123"/>
      <c r="BL131" s="123"/>
      <c r="BM131" s="123"/>
      <c r="BN131" s="123"/>
      <c r="BO131" s="123"/>
      <c r="BP131" s="123"/>
      <c r="BQ131" s="123"/>
      <c r="BR131" s="123"/>
      <c r="BS131" s="123"/>
      <c r="BT131" s="123"/>
      <c r="BU131" s="123"/>
      <c r="BV131" s="123"/>
      <c r="BW131" s="123"/>
      <c r="BX131" s="123"/>
      <c r="BY131" s="123"/>
      <c r="BZ131" s="123"/>
      <c r="CA131" s="123"/>
      <c r="CB131" s="123"/>
      <c r="CC131" s="123"/>
      <c r="CD131" s="123"/>
      <c r="CE131" s="123"/>
      <c r="CF131" s="123"/>
      <c r="CG131" s="123"/>
      <c r="CH131" s="123"/>
      <c r="CI131" s="123"/>
      <c r="CJ131" s="123"/>
      <c r="CK131" s="123"/>
      <c r="CL131" s="123"/>
      <c r="CM131" s="123"/>
      <c r="CN131" s="123"/>
      <c r="CO131" s="123"/>
      <c r="CP131" s="123"/>
      <c r="CQ131" s="123"/>
      <c r="CR131" s="123"/>
      <c r="CS131" s="123"/>
      <c r="CT131" s="123"/>
      <c r="CU131" s="123"/>
      <c r="CV131" s="123"/>
    </row>
    <row r="132" spans="1:100" ht="16.5" x14ac:dyDescent="0.35">
      <c r="A132" s="310">
        <v>39143</v>
      </c>
      <c r="B132" s="371" t="s">
        <v>192</v>
      </c>
      <c r="C132" s="1135">
        <v>73.44</v>
      </c>
      <c r="D132" s="1135">
        <v>88.68</v>
      </c>
      <c r="E132" s="114" t="s">
        <v>599</v>
      </c>
      <c r="F132" s="115" t="s">
        <v>193</v>
      </c>
      <c r="G132" s="822">
        <v>80.8</v>
      </c>
      <c r="H132" s="867">
        <f t="shared" si="8"/>
        <v>80.7</v>
      </c>
      <c r="I132" s="323">
        <f t="shared" si="9"/>
        <v>90.1</v>
      </c>
      <c r="J132" s="404">
        <f t="shared" si="10"/>
        <v>95.8</v>
      </c>
      <c r="K132" s="396"/>
      <c r="L132" s="374">
        <v>111.4</v>
      </c>
      <c r="M132" s="350" t="s">
        <v>194</v>
      </c>
      <c r="N132" s="317">
        <v>94.3</v>
      </c>
      <c r="O132" s="405">
        <v>94.3</v>
      </c>
      <c r="P132" s="78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C132" s="122"/>
      <c r="AD132" s="122"/>
      <c r="AE132" s="122"/>
      <c r="AF132" s="123"/>
      <c r="AG132" s="123"/>
      <c r="AH132" s="123"/>
      <c r="AI132" s="123"/>
      <c r="AJ132" s="123"/>
      <c r="AK132" s="123"/>
      <c r="AL132" s="123"/>
      <c r="AM132" s="123"/>
      <c r="AN132" s="123"/>
      <c r="AO132" s="123"/>
      <c r="AP132" s="123"/>
      <c r="AQ132" s="123"/>
      <c r="AR132" s="123"/>
      <c r="AS132" s="123"/>
      <c r="AT132" s="123"/>
      <c r="AU132" s="123"/>
      <c r="AV132" s="123"/>
      <c r="AW132" s="123"/>
      <c r="AX132" s="123"/>
      <c r="AY132" s="123"/>
      <c r="AZ132" s="123"/>
      <c r="BA132" s="123"/>
      <c r="BB132" s="123"/>
      <c r="BC132" s="123"/>
      <c r="BD132" s="123"/>
      <c r="BE132" s="123"/>
      <c r="BF132" s="123"/>
      <c r="BG132" s="123"/>
      <c r="BH132" s="123"/>
      <c r="BI132" s="123"/>
      <c r="BJ132" s="123"/>
      <c r="BK132" s="123"/>
      <c r="BL132" s="123"/>
      <c r="BM132" s="123"/>
      <c r="BN132" s="123"/>
      <c r="BO132" s="123"/>
      <c r="BP132" s="123"/>
      <c r="BQ132" s="123"/>
      <c r="BR132" s="123"/>
      <c r="BS132" s="123"/>
      <c r="BT132" s="123"/>
      <c r="BU132" s="123"/>
      <c r="BV132" s="123"/>
      <c r="BW132" s="123"/>
      <c r="BX132" s="123"/>
      <c r="BY132" s="123"/>
      <c r="BZ132" s="123"/>
      <c r="CA132" s="123"/>
      <c r="CB132" s="123"/>
      <c r="CC132" s="123"/>
      <c r="CD132" s="123"/>
      <c r="CE132" s="123"/>
      <c r="CF132" s="123"/>
      <c r="CG132" s="123"/>
      <c r="CH132" s="123"/>
      <c r="CI132" s="123"/>
      <c r="CJ132" s="123"/>
      <c r="CK132" s="123"/>
      <c r="CL132" s="123"/>
      <c r="CM132" s="123"/>
      <c r="CN132" s="123"/>
      <c r="CO132" s="123"/>
      <c r="CP132" s="123"/>
      <c r="CQ132" s="123"/>
      <c r="CR132" s="123"/>
      <c r="CS132" s="123"/>
      <c r="CT132" s="123"/>
      <c r="CU132" s="123"/>
      <c r="CV132" s="123"/>
    </row>
    <row r="133" spans="1:100" ht="16.5" x14ac:dyDescent="0.35">
      <c r="A133" s="310">
        <v>39155</v>
      </c>
      <c r="B133" s="369" t="s">
        <v>195</v>
      </c>
      <c r="C133" s="1134">
        <v>73.709999999999994</v>
      </c>
      <c r="D133" s="1134">
        <v>89.01</v>
      </c>
      <c r="E133" s="376" t="s">
        <v>600</v>
      </c>
      <c r="F133" s="115" t="s">
        <v>193</v>
      </c>
      <c r="G133" s="822">
        <v>80.8</v>
      </c>
      <c r="H133" s="867">
        <f t="shared" si="8"/>
        <v>80.7</v>
      </c>
      <c r="I133" s="323">
        <f t="shared" si="9"/>
        <v>90.1</v>
      </c>
      <c r="J133" s="404">
        <f t="shared" si="10"/>
        <v>95.8</v>
      </c>
      <c r="K133" s="396"/>
      <c r="L133" s="374">
        <v>111.4</v>
      </c>
      <c r="M133" s="352" t="s">
        <v>194</v>
      </c>
      <c r="N133" s="317">
        <v>94.3</v>
      </c>
      <c r="O133" s="406">
        <v>94.3</v>
      </c>
      <c r="P133" s="78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C133" s="122"/>
      <c r="AD133" s="122"/>
      <c r="AE133" s="122"/>
      <c r="AF133" s="123"/>
      <c r="AG133" s="123"/>
      <c r="AH133" s="123"/>
      <c r="AI133" s="123"/>
      <c r="AJ133" s="123"/>
      <c r="AK133" s="123"/>
      <c r="AL133" s="123"/>
      <c r="AM133" s="123"/>
      <c r="AN133" s="123"/>
      <c r="AO133" s="123"/>
      <c r="AP133" s="123"/>
      <c r="AQ133" s="123"/>
      <c r="AR133" s="123"/>
      <c r="AS133" s="123"/>
      <c r="AT133" s="123"/>
      <c r="AU133" s="123"/>
      <c r="AV133" s="123"/>
      <c r="AW133" s="123"/>
      <c r="AX133" s="123"/>
      <c r="AY133" s="123"/>
      <c r="AZ133" s="123"/>
      <c r="BA133" s="123"/>
      <c r="BB133" s="123"/>
      <c r="BC133" s="123"/>
      <c r="BD133" s="123"/>
      <c r="BE133" s="123"/>
      <c r="BF133" s="123"/>
      <c r="BG133" s="123"/>
      <c r="BH133" s="123"/>
      <c r="BI133" s="123"/>
      <c r="BJ133" s="123"/>
      <c r="BK133" s="123"/>
      <c r="BL133" s="123"/>
      <c r="BM133" s="123"/>
      <c r="BN133" s="123"/>
      <c r="BO133" s="123"/>
      <c r="BP133" s="123"/>
      <c r="BQ133" s="123"/>
      <c r="BR133" s="123"/>
      <c r="BS133" s="123"/>
      <c r="BT133" s="123"/>
      <c r="BU133" s="123"/>
      <c r="BV133" s="123"/>
      <c r="BW133" s="123"/>
      <c r="BX133" s="123"/>
      <c r="BY133" s="123"/>
      <c r="BZ133" s="123"/>
      <c r="CA133" s="123"/>
      <c r="CB133" s="123"/>
      <c r="CC133" s="123"/>
      <c r="CD133" s="123"/>
      <c r="CE133" s="123"/>
      <c r="CF133" s="123"/>
      <c r="CG133" s="123"/>
      <c r="CH133" s="123"/>
      <c r="CI133" s="123"/>
      <c r="CJ133" s="123"/>
      <c r="CK133" s="123"/>
      <c r="CL133" s="123"/>
      <c r="CM133" s="123"/>
      <c r="CN133" s="123"/>
      <c r="CO133" s="123"/>
      <c r="CP133" s="123"/>
      <c r="CQ133" s="123"/>
      <c r="CR133" s="123"/>
      <c r="CS133" s="123"/>
      <c r="CT133" s="123"/>
      <c r="CU133" s="123"/>
      <c r="CV133" s="123"/>
    </row>
    <row r="134" spans="1:100" ht="16.5" x14ac:dyDescent="0.35">
      <c r="A134" s="310">
        <v>39171</v>
      </c>
      <c r="B134" s="371" t="s">
        <v>195</v>
      </c>
      <c r="C134" s="1135">
        <v>73.709999999999994</v>
      </c>
      <c r="D134" s="1135">
        <v>89.01</v>
      </c>
      <c r="E134" s="114" t="s">
        <v>600</v>
      </c>
      <c r="F134" s="372" t="s">
        <v>196</v>
      </c>
      <c r="G134" s="822">
        <v>80.7</v>
      </c>
      <c r="H134" s="867">
        <f t="shared" si="8"/>
        <v>80.599999999999994</v>
      </c>
      <c r="I134" s="323">
        <f t="shared" si="9"/>
        <v>90</v>
      </c>
      <c r="J134" s="407">
        <f t="shared" si="10"/>
        <v>95.7</v>
      </c>
      <c r="K134" s="401"/>
      <c r="L134" s="373">
        <v>111.3</v>
      </c>
      <c r="M134" s="352" t="s">
        <v>194</v>
      </c>
      <c r="N134" s="317">
        <v>94.3</v>
      </c>
      <c r="O134" s="406">
        <v>94.3</v>
      </c>
      <c r="P134" s="78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3"/>
      <c r="AG134" s="123"/>
      <c r="AH134" s="123"/>
      <c r="AI134" s="123"/>
      <c r="AJ134" s="123"/>
      <c r="AK134" s="123"/>
      <c r="AL134" s="123"/>
      <c r="AM134" s="123"/>
      <c r="AN134" s="123"/>
      <c r="AO134" s="123"/>
      <c r="AP134" s="123"/>
      <c r="AQ134" s="123"/>
      <c r="AR134" s="123"/>
      <c r="AS134" s="123"/>
      <c r="AT134" s="123"/>
      <c r="AU134" s="123"/>
      <c r="AV134" s="123"/>
      <c r="AW134" s="123"/>
      <c r="AX134" s="123"/>
      <c r="AY134" s="123"/>
      <c r="AZ134" s="123"/>
      <c r="BA134" s="123"/>
      <c r="BB134" s="123"/>
      <c r="BC134" s="123"/>
      <c r="BD134" s="123"/>
      <c r="BE134" s="123"/>
      <c r="BF134" s="123"/>
      <c r="BG134" s="123"/>
      <c r="BH134" s="123"/>
      <c r="BI134" s="123"/>
      <c r="BJ134" s="123"/>
      <c r="BK134" s="123"/>
      <c r="BL134" s="123"/>
      <c r="BM134" s="123"/>
      <c r="BN134" s="123"/>
      <c r="BO134" s="123"/>
      <c r="BP134" s="123"/>
      <c r="BQ134" s="123"/>
      <c r="BR134" s="123"/>
      <c r="BS134" s="123"/>
      <c r="BT134" s="123"/>
      <c r="BU134" s="123"/>
      <c r="BV134" s="123"/>
      <c r="BW134" s="123"/>
      <c r="BX134" s="123"/>
      <c r="BY134" s="123"/>
      <c r="BZ134" s="123"/>
      <c r="CA134" s="123"/>
      <c r="CB134" s="123"/>
      <c r="CC134" s="123"/>
      <c r="CD134" s="123"/>
      <c r="CE134" s="123"/>
      <c r="CF134" s="123"/>
      <c r="CG134" s="123"/>
      <c r="CH134" s="123"/>
      <c r="CI134" s="123"/>
      <c r="CJ134" s="123"/>
      <c r="CK134" s="123"/>
      <c r="CL134" s="123"/>
      <c r="CM134" s="123"/>
      <c r="CN134" s="123"/>
      <c r="CO134" s="123"/>
      <c r="CP134" s="123"/>
      <c r="CQ134" s="123"/>
      <c r="CR134" s="123"/>
      <c r="CS134" s="123"/>
      <c r="CT134" s="123"/>
      <c r="CU134" s="123"/>
      <c r="CV134" s="123"/>
    </row>
    <row r="135" spans="1:100" ht="16.5" x14ac:dyDescent="0.35">
      <c r="A135" s="310">
        <v>39183</v>
      </c>
      <c r="B135" s="371" t="s">
        <v>195</v>
      </c>
      <c r="C135" s="1135">
        <v>73.709999999999994</v>
      </c>
      <c r="D135" s="1135">
        <v>89.01</v>
      </c>
      <c r="E135" s="114" t="s">
        <v>600</v>
      </c>
      <c r="F135" s="115" t="s">
        <v>196</v>
      </c>
      <c r="G135" s="822">
        <v>80.7</v>
      </c>
      <c r="H135" s="867">
        <f t="shared" si="8"/>
        <v>80.599999999999994</v>
      </c>
      <c r="I135" s="323">
        <f t="shared" si="9"/>
        <v>90</v>
      </c>
      <c r="J135" s="404">
        <f t="shared" si="10"/>
        <v>95.7</v>
      </c>
      <c r="K135" s="396"/>
      <c r="L135" s="374">
        <v>111.3</v>
      </c>
      <c r="M135" s="350" t="s">
        <v>197</v>
      </c>
      <c r="N135" s="317">
        <v>94.3</v>
      </c>
      <c r="O135" s="405">
        <v>94.3</v>
      </c>
      <c r="P135" s="78"/>
      <c r="Q135" s="122"/>
      <c r="R135" s="122"/>
      <c r="S135" s="122"/>
      <c r="T135" s="122"/>
      <c r="U135" s="122"/>
      <c r="V135" s="122"/>
      <c r="W135" s="122"/>
      <c r="X135" s="122"/>
      <c r="Y135" s="122"/>
      <c r="Z135" s="122"/>
      <c r="AA135" s="122"/>
      <c r="AB135" s="122"/>
      <c r="AC135" s="122"/>
      <c r="AD135" s="122"/>
      <c r="AE135" s="122"/>
      <c r="AF135" s="123"/>
      <c r="AG135" s="123"/>
      <c r="AH135" s="123"/>
      <c r="AI135" s="123"/>
      <c r="AJ135" s="123"/>
      <c r="AK135" s="123"/>
      <c r="AL135" s="123"/>
      <c r="AM135" s="123"/>
      <c r="AN135" s="123"/>
      <c r="AO135" s="123"/>
      <c r="AP135" s="123"/>
      <c r="AQ135" s="123"/>
      <c r="AR135" s="123"/>
      <c r="AS135" s="123"/>
      <c r="AT135" s="123"/>
      <c r="AU135" s="123"/>
      <c r="AV135" s="123"/>
      <c r="AW135" s="123"/>
      <c r="AX135" s="123"/>
      <c r="AY135" s="123"/>
      <c r="AZ135" s="123"/>
      <c r="BA135" s="123"/>
      <c r="BB135" s="123"/>
      <c r="BC135" s="123"/>
      <c r="BD135" s="123"/>
      <c r="BE135" s="123"/>
      <c r="BF135" s="123"/>
      <c r="BG135" s="123"/>
      <c r="BH135" s="123"/>
      <c r="BI135" s="123"/>
      <c r="BJ135" s="123"/>
      <c r="BK135" s="123"/>
      <c r="BL135" s="123"/>
      <c r="BM135" s="123"/>
      <c r="BN135" s="123"/>
      <c r="BO135" s="123"/>
      <c r="BP135" s="123"/>
      <c r="BQ135" s="123"/>
      <c r="BR135" s="123"/>
      <c r="BS135" s="123"/>
      <c r="BT135" s="123"/>
      <c r="BU135" s="123"/>
      <c r="BV135" s="123"/>
      <c r="BW135" s="123"/>
      <c r="BX135" s="123"/>
      <c r="BY135" s="123"/>
      <c r="BZ135" s="123"/>
      <c r="CA135" s="123"/>
      <c r="CB135" s="123"/>
      <c r="CC135" s="123"/>
      <c r="CD135" s="123"/>
      <c r="CE135" s="123"/>
      <c r="CF135" s="123"/>
      <c r="CG135" s="123"/>
      <c r="CH135" s="123"/>
      <c r="CI135" s="123"/>
      <c r="CJ135" s="123"/>
      <c r="CK135" s="123"/>
      <c r="CL135" s="123"/>
      <c r="CM135" s="123"/>
      <c r="CN135" s="123"/>
      <c r="CO135" s="123"/>
      <c r="CP135" s="123"/>
      <c r="CQ135" s="123"/>
      <c r="CR135" s="123"/>
      <c r="CS135" s="123"/>
      <c r="CT135" s="123"/>
      <c r="CU135" s="123"/>
      <c r="CV135" s="123"/>
    </row>
    <row r="136" spans="1:100" ht="16.5" x14ac:dyDescent="0.35">
      <c r="A136" s="310">
        <v>39185</v>
      </c>
      <c r="B136" s="369" t="s">
        <v>198</v>
      </c>
      <c r="C136" s="1134">
        <v>73.97</v>
      </c>
      <c r="D136" s="1134">
        <v>89.33</v>
      </c>
      <c r="E136" s="376" t="s">
        <v>601</v>
      </c>
      <c r="F136" s="115" t="s">
        <v>196</v>
      </c>
      <c r="G136" s="822">
        <v>80.7</v>
      </c>
      <c r="H136" s="867">
        <f t="shared" si="8"/>
        <v>80.599999999999994</v>
      </c>
      <c r="I136" s="323">
        <f t="shared" si="9"/>
        <v>90</v>
      </c>
      <c r="J136" s="404">
        <f t="shared" si="10"/>
        <v>95.7</v>
      </c>
      <c r="K136" s="396"/>
      <c r="L136" s="374">
        <v>111.3</v>
      </c>
      <c r="M136" s="352" t="s">
        <v>197</v>
      </c>
      <c r="N136" s="317">
        <v>94.3</v>
      </c>
      <c r="O136" s="406">
        <v>94.3</v>
      </c>
      <c r="P136" s="78"/>
      <c r="Q136" s="122"/>
      <c r="R136" s="122"/>
      <c r="S136" s="122"/>
      <c r="T136" s="122"/>
      <c r="U136" s="122"/>
      <c r="V136" s="122"/>
      <c r="W136" s="122"/>
      <c r="X136" s="122"/>
      <c r="Y136" s="122"/>
      <c r="Z136" s="122"/>
      <c r="AA136" s="122"/>
      <c r="AB136" s="122"/>
      <c r="AC136" s="122"/>
      <c r="AD136" s="122"/>
      <c r="AE136" s="122"/>
      <c r="AF136" s="123"/>
      <c r="AG136" s="123"/>
      <c r="AH136" s="123"/>
      <c r="AI136" s="123"/>
      <c r="AJ136" s="123"/>
      <c r="AK136" s="123"/>
      <c r="AL136" s="123"/>
      <c r="AM136" s="123"/>
      <c r="AN136" s="123"/>
      <c r="AO136" s="123"/>
      <c r="AP136" s="123"/>
      <c r="AQ136" s="123"/>
      <c r="AR136" s="123"/>
      <c r="AS136" s="123"/>
      <c r="AT136" s="123"/>
      <c r="AU136" s="123"/>
      <c r="AV136" s="123"/>
      <c r="AW136" s="123"/>
      <c r="AX136" s="123"/>
      <c r="AY136" s="123"/>
      <c r="AZ136" s="123"/>
      <c r="BA136" s="123"/>
      <c r="BB136" s="123"/>
      <c r="BC136" s="123"/>
      <c r="BD136" s="123"/>
      <c r="BE136" s="123"/>
      <c r="BF136" s="123"/>
      <c r="BG136" s="123"/>
      <c r="BH136" s="123"/>
      <c r="BI136" s="123"/>
      <c r="BJ136" s="123"/>
      <c r="BK136" s="123"/>
      <c r="BL136" s="123"/>
      <c r="BM136" s="123"/>
      <c r="BN136" s="123"/>
      <c r="BO136" s="123"/>
      <c r="BP136" s="123"/>
      <c r="BQ136" s="123"/>
      <c r="BR136" s="123"/>
      <c r="BS136" s="123"/>
      <c r="BT136" s="123"/>
      <c r="BU136" s="123"/>
      <c r="BV136" s="123"/>
      <c r="BW136" s="123"/>
      <c r="BX136" s="123"/>
      <c r="BY136" s="123"/>
      <c r="BZ136" s="123"/>
      <c r="CA136" s="123"/>
      <c r="CB136" s="123"/>
      <c r="CC136" s="123"/>
      <c r="CD136" s="123"/>
      <c r="CE136" s="123"/>
      <c r="CF136" s="123"/>
      <c r="CG136" s="123"/>
      <c r="CH136" s="123"/>
      <c r="CI136" s="123"/>
      <c r="CJ136" s="123"/>
      <c r="CK136" s="123"/>
      <c r="CL136" s="123"/>
      <c r="CM136" s="123"/>
      <c r="CN136" s="123"/>
      <c r="CO136" s="123"/>
      <c r="CP136" s="123"/>
      <c r="CQ136" s="123"/>
      <c r="CR136" s="123"/>
      <c r="CS136" s="123"/>
      <c r="CT136" s="123"/>
      <c r="CU136" s="123"/>
      <c r="CV136" s="123"/>
    </row>
    <row r="137" spans="1:100" ht="16.5" x14ac:dyDescent="0.35">
      <c r="A137" s="310">
        <v>39199</v>
      </c>
      <c r="B137" s="371" t="s">
        <v>198</v>
      </c>
      <c r="C137" s="1135">
        <v>73.97</v>
      </c>
      <c r="D137" s="1135">
        <v>89.33</v>
      </c>
      <c r="E137" s="114" t="s">
        <v>601</v>
      </c>
      <c r="F137" s="372" t="s">
        <v>199</v>
      </c>
      <c r="G137" s="822">
        <v>80.599999999999994</v>
      </c>
      <c r="H137" s="867">
        <f t="shared" si="8"/>
        <v>80.5</v>
      </c>
      <c r="I137" s="323">
        <f t="shared" si="9"/>
        <v>89.9</v>
      </c>
      <c r="J137" s="407">
        <f t="shared" si="10"/>
        <v>95.6</v>
      </c>
      <c r="K137" s="401"/>
      <c r="L137" s="373">
        <v>111.2</v>
      </c>
      <c r="M137" s="352" t="s">
        <v>197</v>
      </c>
      <c r="N137" s="317">
        <v>94.3</v>
      </c>
      <c r="O137" s="406">
        <v>94.3</v>
      </c>
      <c r="P137" s="78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3"/>
      <c r="AG137" s="123"/>
      <c r="AH137" s="123"/>
      <c r="AI137" s="123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  <c r="AU137" s="123"/>
      <c r="AV137" s="123"/>
      <c r="AW137" s="123"/>
      <c r="AX137" s="123"/>
      <c r="AY137" s="123"/>
      <c r="AZ137" s="123"/>
      <c r="BA137" s="123"/>
      <c r="BB137" s="123"/>
      <c r="BC137" s="123"/>
      <c r="BD137" s="123"/>
      <c r="BE137" s="123"/>
      <c r="BF137" s="123"/>
      <c r="BG137" s="123"/>
      <c r="BH137" s="123"/>
      <c r="BI137" s="123"/>
      <c r="BJ137" s="123"/>
      <c r="BK137" s="123"/>
      <c r="BL137" s="123"/>
      <c r="BM137" s="123"/>
      <c r="BN137" s="123"/>
      <c r="BO137" s="123"/>
      <c r="BP137" s="123"/>
      <c r="BQ137" s="123"/>
      <c r="BR137" s="123"/>
      <c r="BS137" s="123"/>
      <c r="BT137" s="123"/>
      <c r="BU137" s="123"/>
      <c r="BV137" s="123"/>
      <c r="BW137" s="123"/>
      <c r="BX137" s="123"/>
      <c r="BY137" s="123"/>
      <c r="BZ137" s="123"/>
      <c r="CA137" s="123"/>
      <c r="CB137" s="123"/>
      <c r="CC137" s="123"/>
      <c r="CD137" s="123"/>
      <c r="CE137" s="123"/>
      <c r="CF137" s="123"/>
      <c r="CG137" s="123"/>
      <c r="CH137" s="123"/>
      <c r="CI137" s="123"/>
      <c r="CJ137" s="123"/>
      <c r="CK137" s="123"/>
      <c r="CL137" s="123"/>
      <c r="CM137" s="123"/>
      <c r="CN137" s="123"/>
      <c r="CO137" s="123"/>
      <c r="CP137" s="123"/>
      <c r="CQ137" s="123"/>
      <c r="CR137" s="123"/>
      <c r="CS137" s="123"/>
      <c r="CT137" s="123"/>
      <c r="CU137" s="123"/>
      <c r="CV137" s="123"/>
    </row>
    <row r="138" spans="1:100" ht="16.5" x14ac:dyDescent="0.35">
      <c r="A138" s="310">
        <v>39211</v>
      </c>
      <c r="B138" s="371" t="s">
        <v>198</v>
      </c>
      <c r="C138" s="1135">
        <v>73.97</v>
      </c>
      <c r="D138" s="1135">
        <v>89.33</v>
      </c>
      <c r="E138" s="114" t="s">
        <v>601</v>
      </c>
      <c r="F138" s="115" t="s">
        <v>199</v>
      </c>
      <c r="G138" s="822">
        <v>80.599999999999994</v>
      </c>
      <c r="H138" s="867">
        <f t="shared" si="8"/>
        <v>80.5</v>
      </c>
      <c r="I138" s="323">
        <f t="shared" si="9"/>
        <v>89.9</v>
      </c>
      <c r="J138" s="404">
        <f t="shared" si="10"/>
        <v>95.6</v>
      </c>
      <c r="K138" s="396"/>
      <c r="L138" s="374">
        <v>111.2</v>
      </c>
      <c r="M138" s="350" t="s">
        <v>200</v>
      </c>
      <c r="N138" s="317">
        <v>94.6</v>
      </c>
      <c r="O138" s="405">
        <v>94.6</v>
      </c>
      <c r="P138" s="78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3"/>
      <c r="AG138" s="123"/>
      <c r="AH138" s="123"/>
      <c r="AI138" s="123"/>
      <c r="AJ138" s="123"/>
      <c r="AK138" s="123"/>
      <c r="AL138" s="123"/>
      <c r="AM138" s="123"/>
      <c r="AN138" s="123"/>
      <c r="AO138" s="123"/>
      <c r="AP138" s="123"/>
      <c r="AQ138" s="123"/>
      <c r="AR138" s="123"/>
      <c r="AS138" s="123"/>
      <c r="AT138" s="123"/>
      <c r="AU138" s="123"/>
      <c r="AV138" s="123"/>
      <c r="AW138" s="123"/>
      <c r="AX138" s="123"/>
      <c r="AY138" s="123"/>
      <c r="AZ138" s="123"/>
      <c r="BA138" s="123"/>
      <c r="BB138" s="123"/>
      <c r="BC138" s="123"/>
      <c r="BD138" s="123"/>
      <c r="BE138" s="123"/>
      <c r="BF138" s="123"/>
      <c r="BG138" s="123"/>
      <c r="BH138" s="123"/>
      <c r="BI138" s="123"/>
      <c r="BJ138" s="123"/>
      <c r="BK138" s="123"/>
      <c r="BL138" s="123"/>
      <c r="BM138" s="123"/>
      <c r="BN138" s="123"/>
      <c r="BO138" s="123"/>
      <c r="BP138" s="123"/>
      <c r="BQ138" s="123"/>
      <c r="BR138" s="123"/>
      <c r="BS138" s="123"/>
      <c r="BT138" s="123"/>
      <c r="BU138" s="123"/>
      <c r="BV138" s="123"/>
      <c r="BW138" s="123"/>
      <c r="BX138" s="123"/>
      <c r="BY138" s="123"/>
      <c r="BZ138" s="123"/>
      <c r="CA138" s="123"/>
      <c r="CB138" s="123"/>
      <c r="CC138" s="123"/>
      <c r="CD138" s="123"/>
      <c r="CE138" s="123"/>
      <c r="CF138" s="123"/>
      <c r="CG138" s="123"/>
      <c r="CH138" s="123"/>
      <c r="CI138" s="123"/>
      <c r="CJ138" s="123"/>
      <c r="CK138" s="123"/>
      <c r="CL138" s="123"/>
      <c r="CM138" s="123"/>
      <c r="CN138" s="123"/>
      <c r="CO138" s="123"/>
      <c r="CP138" s="123"/>
      <c r="CQ138" s="123"/>
      <c r="CR138" s="123"/>
      <c r="CS138" s="123"/>
      <c r="CT138" s="123"/>
      <c r="CU138" s="123"/>
      <c r="CV138" s="123"/>
    </row>
    <row r="139" spans="1:100" ht="16.5" x14ac:dyDescent="0.35">
      <c r="A139" s="310">
        <v>39217</v>
      </c>
      <c r="B139" s="384" t="s">
        <v>201</v>
      </c>
      <c r="C139" s="1134">
        <v>74.58</v>
      </c>
      <c r="D139" s="1134">
        <v>90.06</v>
      </c>
      <c r="E139" s="376" t="s">
        <v>602</v>
      </c>
      <c r="F139" s="115" t="s">
        <v>199</v>
      </c>
      <c r="G139" s="822">
        <v>80.599999999999994</v>
      </c>
      <c r="H139" s="867">
        <f t="shared" si="8"/>
        <v>80.5</v>
      </c>
      <c r="I139" s="323">
        <f t="shared" si="9"/>
        <v>89.9</v>
      </c>
      <c r="J139" s="404">
        <f t="shared" si="10"/>
        <v>95.6</v>
      </c>
      <c r="K139" s="396"/>
      <c r="L139" s="374">
        <v>111.2</v>
      </c>
      <c r="M139" s="352" t="s">
        <v>200</v>
      </c>
      <c r="N139" s="317">
        <v>94.6</v>
      </c>
      <c r="O139" s="406">
        <v>94.6</v>
      </c>
      <c r="P139" s="78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3"/>
      <c r="AG139" s="123"/>
      <c r="AH139" s="123"/>
      <c r="AI139" s="123"/>
      <c r="AJ139" s="123"/>
      <c r="AK139" s="123"/>
      <c r="AL139" s="123"/>
      <c r="AM139" s="123"/>
      <c r="AN139" s="123"/>
      <c r="AO139" s="123"/>
      <c r="AP139" s="123"/>
      <c r="AQ139" s="123"/>
      <c r="AR139" s="123"/>
      <c r="AS139" s="123"/>
      <c r="AT139" s="123"/>
      <c r="AU139" s="123"/>
      <c r="AV139" s="123"/>
      <c r="AW139" s="123"/>
      <c r="AX139" s="123"/>
      <c r="AY139" s="123"/>
      <c r="AZ139" s="123"/>
      <c r="BA139" s="123"/>
      <c r="BB139" s="123"/>
      <c r="BC139" s="123"/>
      <c r="BD139" s="123"/>
      <c r="BE139" s="123"/>
      <c r="BF139" s="123"/>
      <c r="BG139" s="123"/>
      <c r="BH139" s="123"/>
      <c r="BI139" s="123"/>
      <c r="BJ139" s="123"/>
      <c r="BK139" s="123"/>
      <c r="BL139" s="123"/>
      <c r="BM139" s="123"/>
      <c r="BN139" s="123"/>
      <c r="BO139" s="123"/>
      <c r="BP139" s="123"/>
      <c r="BQ139" s="123"/>
      <c r="BR139" s="123"/>
      <c r="BS139" s="123"/>
      <c r="BT139" s="123"/>
      <c r="BU139" s="123"/>
      <c r="BV139" s="123"/>
      <c r="BW139" s="123"/>
      <c r="BX139" s="123"/>
      <c r="BY139" s="123"/>
      <c r="BZ139" s="123"/>
      <c r="CA139" s="123"/>
      <c r="CB139" s="123"/>
      <c r="CC139" s="123"/>
      <c r="CD139" s="123"/>
      <c r="CE139" s="123"/>
      <c r="CF139" s="123"/>
      <c r="CG139" s="123"/>
      <c r="CH139" s="123"/>
      <c r="CI139" s="123"/>
      <c r="CJ139" s="123"/>
      <c r="CK139" s="123"/>
      <c r="CL139" s="123"/>
      <c r="CM139" s="123"/>
      <c r="CN139" s="123"/>
      <c r="CO139" s="123"/>
      <c r="CP139" s="123"/>
      <c r="CQ139" s="123"/>
      <c r="CR139" s="123"/>
      <c r="CS139" s="123"/>
      <c r="CT139" s="123"/>
      <c r="CU139" s="123"/>
      <c r="CV139" s="123"/>
    </row>
    <row r="140" spans="1:100" ht="16.5" x14ac:dyDescent="0.35">
      <c r="A140" s="310">
        <v>39233</v>
      </c>
      <c r="B140" s="385" t="s">
        <v>201</v>
      </c>
      <c r="C140" s="1135">
        <v>74.58</v>
      </c>
      <c r="D140" s="1135">
        <v>90.06</v>
      </c>
      <c r="E140" s="114" t="s">
        <v>602</v>
      </c>
      <c r="F140" s="372" t="s">
        <v>202</v>
      </c>
      <c r="G140" s="822">
        <v>80.7</v>
      </c>
      <c r="H140" s="867">
        <f t="shared" si="8"/>
        <v>80.599999999999994</v>
      </c>
      <c r="I140" s="323">
        <f t="shared" si="9"/>
        <v>90</v>
      </c>
      <c r="J140" s="400">
        <f t="shared" si="10"/>
        <v>95.7</v>
      </c>
      <c r="K140" s="401"/>
      <c r="L140" s="373">
        <v>111.3</v>
      </c>
      <c r="M140" s="352" t="s">
        <v>200</v>
      </c>
      <c r="N140" s="317">
        <v>94.6</v>
      </c>
      <c r="O140" s="406">
        <v>94.6</v>
      </c>
      <c r="P140" s="78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  <c r="AU140" s="123"/>
      <c r="AV140" s="123"/>
      <c r="AW140" s="123"/>
      <c r="AX140" s="123"/>
      <c r="AY140" s="123"/>
      <c r="AZ140" s="123"/>
      <c r="BA140" s="123"/>
      <c r="BB140" s="123"/>
      <c r="BC140" s="123"/>
      <c r="BD140" s="123"/>
      <c r="BE140" s="123"/>
      <c r="BF140" s="123"/>
      <c r="BG140" s="123"/>
      <c r="BH140" s="123"/>
      <c r="BI140" s="123"/>
      <c r="BJ140" s="123"/>
      <c r="BK140" s="123"/>
      <c r="BL140" s="123"/>
      <c r="BM140" s="123"/>
      <c r="BN140" s="123"/>
      <c r="BO140" s="123"/>
      <c r="BP140" s="123"/>
      <c r="BQ140" s="123"/>
      <c r="BR140" s="123"/>
      <c r="BS140" s="123"/>
      <c r="BT140" s="123"/>
      <c r="BU140" s="123"/>
      <c r="BV140" s="123"/>
      <c r="BW140" s="123"/>
      <c r="BX140" s="123"/>
      <c r="BY140" s="123"/>
      <c r="BZ140" s="123"/>
      <c r="CA140" s="123"/>
      <c r="CB140" s="123"/>
      <c r="CC140" s="123"/>
      <c r="CD140" s="123"/>
      <c r="CE140" s="123"/>
      <c r="CF140" s="123"/>
      <c r="CG140" s="123"/>
      <c r="CH140" s="123"/>
      <c r="CI140" s="123"/>
      <c r="CJ140" s="123"/>
      <c r="CK140" s="123"/>
      <c r="CL140" s="123"/>
      <c r="CM140" s="123"/>
      <c r="CN140" s="123"/>
      <c r="CO140" s="123"/>
      <c r="CP140" s="123"/>
      <c r="CQ140" s="123"/>
      <c r="CR140" s="123"/>
      <c r="CS140" s="123"/>
      <c r="CT140" s="123"/>
      <c r="CU140" s="123"/>
      <c r="CV140" s="123"/>
    </row>
    <row r="141" spans="1:100" ht="16.5" x14ac:dyDescent="0.35">
      <c r="A141" s="310">
        <v>39237</v>
      </c>
      <c r="B141" s="385" t="s">
        <v>201</v>
      </c>
      <c r="C141" s="1135">
        <v>74.58</v>
      </c>
      <c r="D141" s="1135">
        <v>90.06</v>
      </c>
      <c r="E141" s="114" t="s">
        <v>602</v>
      </c>
      <c r="F141" s="408" t="s">
        <v>202</v>
      </c>
      <c r="G141" s="822">
        <v>80.7</v>
      </c>
      <c r="H141" s="867">
        <f t="shared" si="8"/>
        <v>80.599999999999994</v>
      </c>
      <c r="I141" s="323">
        <f t="shared" si="9"/>
        <v>90</v>
      </c>
      <c r="J141" s="404">
        <f t="shared" si="10"/>
        <v>95.7</v>
      </c>
      <c r="K141" s="396"/>
      <c r="L141" s="374">
        <v>111.3</v>
      </c>
      <c r="M141" s="350" t="s">
        <v>203</v>
      </c>
      <c r="N141" s="317">
        <v>94.9</v>
      </c>
      <c r="O141" s="405">
        <v>94.9</v>
      </c>
      <c r="P141" s="78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23"/>
      <c r="AQ141" s="123"/>
      <c r="AR141" s="123"/>
      <c r="AS141" s="123"/>
      <c r="AT141" s="123"/>
      <c r="AU141" s="123"/>
      <c r="AV141" s="123"/>
      <c r="AW141" s="123"/>
      <c r="AX141" s="123"/>
      <c r="AY141" s="123"/>
      <c r="AZ141" s="123"/>
      <c r="BA141" s="123"/>
      <c r="BB141" s="123"/>
      <c r="BC141" s="123"/>
      <c r="BD141" s="123"/>
      <c r="BE141" s="123"/>
      <c r="BF141" s="123"/>
      <c r="BG141" s="123"/>
      <c r="BH141" s="123"/>
      <c r="BI141" s="123"/>
      <c r="BJ141" s="123"/>
      <c r="BK141" s="123"/>
      <c r="BL141" s="123"/>
      <c r="BM141" s="123"/>
      <c r="BN141" s="123"/>
      <c r="BO141" s="123"/>
      <c r="BP141" s="123"/>
      <c r="BQ141" s="123"/>
      <c r="BR141" s="123"/>
      <c r="BS141" s="123"/>
      <c r="BT141" s="123"/>
      <c r="BU141" s="123"/>
      <c r="BV141" s="123"/>
      <c r="BW141" s="123"/>
      <c r="BX141" s="123"/>
      <c r="BY141" s="123"/>
      <c r="BZ141" s="123"/>
      <c r="CA141" s="123"/>
      <c r="CB141" s="123"/>
      <c r="CC141" s="123"/>
      <c r="CD141" s="123"/>
      <c r="CE141" s="123"/>
      <c r="CF141" s="123"/>
      <c r="CG141" s="123"/>
      <c r="CH141" s="123"/>
      <c r="CI141" s="123"/>
      <c r="CJ141" s="123"/>
      <c r="CK141" s="123"/>
      <c r="CL141" s="123"/>
      <c r="CM141" s="123"/>
      <c r="CN141" s="123"/>
      <c r="CO141" s="123"/>
      <c r="CP141" s="123"/>
      <c r="CQ141" s="123"/>
      <c r="CR141" s="123"/>
      <c r="CS141" s="123"/>
      <c r="CT141" s="123"/>
      <c r="CU141" s="123"/>
      <c r="CV141" s="123"/>
    </row>
    <row r="142" spans="1:100" ht="15.5" x14ac:dyDescent="0.35">
      <c r="A142" s="310">
        <v>39246</v>
      </c>
      <c r="B142" s="384" t="s">
        <v>204</v>
      </c>
      <c r="C142" s="1134">
        <v>74.930000000000007</v>
      </c>
      <c r="D142" s="1134">
        <v>90.48</v>
      </c>
      <c r="E142" s="376" t="s">
        <v>603</v>
      </c>
      <c r="F142" s="408" t="s">
        <v>202</v>
      </c>
      <c r="G142" s="822">
        <v>80.7</v>
      </c>
      <c r="H142" s="867">
        <f t="shared" si="8"/>
        <v>80.599999999999994</v>
      </c>
      <c r="I142" s="323">
        <f t="shared" si="9"/>
        <v>90</v>
      </c>
      <c r="J142" s="404">
        <f t="shared" si="10"/>
        <v>95.7</v>
      </c>
      <c r="K142" s="396"/>
      <c r="L142" s="374">
        <v>111.3</v>
      </c>
      <c r="M142" s="352" t="s">
        <v>203</v>
      </c>
      <c r="N142" s="317">
        <v>94.9</v>
      </c>
      <c r="O142" s="406">
        <v>94.9</v>
      </c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  <c r="AA142" s="119"/>
      <c r="AB142" s="119"/>
      <c r="AC142" s="119"/>
      <c r="AD142" s="119"/>
      <c r="AE142" s="119"/>
      <c r="AF142" s="119"/>
      <c r="AG142" s="119"/>
      <c r="AH142" s="119"/>
      <c r="AI142" s="119"/>
      <c r="AJ142" s="119"/>
      <c r="AK142" s="119"/>
      <c r="AL142" s="119"/>
      <c r="AM142" s="119"/>
      <c r="AN142" s="119"/>
      <c r="AO142" s="119"/>
      <c r="AP142" s="119"/>
      <c r="AQ142" s="119"/>
      <c r="AR142" s="119"/>
      <c r="AS142" s="119"/>
      <c r="AT142" s="119"/>
      <c r="AU142" s="119"/>
      <c r="AV142" s="119"/>
      <c r="AW142" s="119"/>
      <c r="AX142" s="119"/>
      <c r="AY142" s="119"/>
      <c r="AZ142" s="119"/>
      <c r="BA142" s="119"/>
      <c r="BB142" s="119"/>
      <c r="BC142" s="119"/>
      <c r="BD142" s="119"/>
      <c r="BE142" s="119"/>
      <c r="BF142" s="119"/>
      <c r="BG142" s="119"/>
      <c r="BH142" s="119"/>
      <c r="BI142" s="119"/>
      <c r="BJ142" s="119"/>
      <c r="BK142" s="119"/>
      <c r="BL142" s="119"/>
      <c r="BM142" s="119"/>
      <c r="BN142" s="119"/>
      <c r="BO142" s="119"/>
      <c r="BP142" s="119"/>
      <c r="BQ142" s="119"/>
      <c r="BR142" s="119"/>
      <c r="BS142" s="119"/>
      <c r="BT142" s="119"/>
      <c r="BU142" s="119"/>
      <c r="BV142" s="119"/>
      <c r="BW142" s="119"/>
      <c r="BX142" s="119"/>
      <c r="BY142" s="119"/>
      <c r="BZ142" s="119"/>
      <c r="CA142" s="119"/>
      <c r="CB142" s="119"/>
      <c r="CC142" s="119"/>
      <c r="CD142" s="119"/>
      <c r="CE142" s="119"/>
      <c r="CF142" s="119"/>
      <c r="CG142" s="119"/>
      <c r="CH142" s="119"/>
      <c r="CI142" s="119"/>
      <c r="CJ142" s="119"/>
      <c r="CK142" s="119"/>
      <c r="CL142" s="119"/>
      <c r="CM142" s="119"/>
      <c r="CN142" s="119"/>
      <c r="CO142" s="119"/>
      <c r="CP142" s="119"/>
      <c r="CQ142" s="119"/>
      <c r="CR142" s="119"/>
      <c r="CS142" s="119"/>
      <c r="CT142" s="119"/>
      <c r="CU142" s="119"/>
      <c r="CV142" s="119"/>
    </row>
    <row r="143" spans="1:100" ht="15.5" x14ac:dyDescent="0.35">
      <c r="A143" s="310">
        <v>39262</v>
      </c>
      <c r="B143" s="385" t="s">
        <v>204</v>
      </c>
      <c r="C143" s="1135">
        <v>74.930000000000007</v>
      </c>
      <c r="D143" s="1135">
        <v>90.48</v>
      </c>
      <c r="E143" s="114" t="s">
        <v>603</v>
      </c>
      <c r="F143" s="409" t="s">
        <v>205</v>
      </c>
      <c r="G143" s="822">
        <v>81.099999999999994</v>
      </c>
      <c r="H143" s="867">
        <f t="shared" si="8"/>
        <v>81</v>
      </c>
      <c r="I143" s="323">
        <f t="shared" si="9"/>
        <v>90.4</v>
      </c>
      <c r="J143" s="407">
        <f t="shared" si="10"/>
        <v>96.1</v>
      </c>
      <c r="K143" s="401"/>
      <c r="L143" s="373">
        <v>111.8</v>
      </c>
      <c r="M143" s="352" t="s">
        <v>203</v>
      </c>
      <c r="N143" s="317">
        <v>94.9</v>
      </c>
      <c r="O143" s="406">
        <v>94.9</v>
      </c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  <c r="AI143" s="119"/>
      <c r="AJ143" s="119"/>
      <c r="AK143" s="119"/>
      <c r="AL143" s="119"/>
      <c r="AM143" s="119"/>
      <c r="AN143" s="119"/>
      <c r="AO143" s="119"/>
      <c r="AP143" s="119"/>
      <c r="AQ143" s="119"/>
      <c r="AR143" s="119"/>
      <c r="AS143" s="119"/>
      <c r="AT143" s="119"/>
      <c r="AU143" s="119"/>
      <c r="AV143" s="119"/>
      <c r="AW143" s="119"/>
      <c r="AX143" s="119"/>
      <c r="AY143" s="119"/>
      <c r="AZ143" s="119"/>
      <c r="BA143" s="119"/>
      <c r="BB143" s="119"/>
      <c r="BC143" s="119"/>
      <c r="BD143" s="119"/>
      <c r="BE143" s="119"/>
      <c r="BF143" s="119"/>
      <c r="BG143" s="119"/>
      <c r="BH143" s="119"/>
      <c r="BI143" s="119"/>
      <c r="BJ143" s="119"/>
      <c r="BK143" s="119"/>
      <c r="BL143" s="119"/>
      <c r="BM143" s="119"/>
      <c r="BN143" s="119"/>
      <c r="BO143" s="119"/>
      <c r="BP143" s="119"/>
      <c r="BQ143" s="119"/>
      <c r="BR143" s="119"/>
      <c r="BS143" s="119"/>
      <c r="BT143" s="119"/>
      <c r="BU143" s="119"/>
      <c r="BV143" s="119"/>
      <c r="BW143" s="119"/>
      <c r="BX143" s="119"/>
      <c r="BY143" s="119"/>
      <c r="BZ143" s="119"/>
      <c r="CA143" s="119"/>
      <c r="CB143" s="119"/>
      <c r="CC143" s="119"/>
      <c r="CD143" s="119"/>
      <c r="CE143" s="119"/>
      <c r="CF143" s="119"/>
      <c r="CG143" s="119"/>
      <c r="CH143" s="119"/>
      <c r="CI143" s="119"/>
      <c r="CJ143" s="119"/>
      <c r="CK143" s="119"/>
      <c r="CL143" s="119"/>
      <c r="CM143" s="119"/>
      <c r="CN143" s="119"/>
      <c r="CO143" s="119"/>
      <c r="CP143" s="119"/>
      <c r="CQ143" s="119"/>
      <c r="CR143" s="119"/>
      <c r="CS143" s="119"/>
      <c r="CT143" s="119"/>
      <c r="CU143" s="119"/>
      <c r="CV143" s="119"/>
    </row>
    <row r="144" spans="1:100" ht="15.5" x14ac:dyDescent="0.35">
      <c r="A144" s="310">
        <v>39272</v>
      </c>
      <c r="B144" s="385" t="s">
        <v>204</v>
      </c>
      <c r="C144" s="1135">
        <v>74.930000000000007</v>
      </c>
      <c r="D144" s="1135">
        <v>90.48</v>
      </c>
      <c r="E144" s="114" t="s">
        <v>603</v>
      </c>
      <c r="F144" s="408" t="s">
        <v>205</v>
      </c>
      <c r="G144" s="822">
        <v>81.099999999999994</v>
      </c>
      <c r="H144" s="867">
        <f t="shared" si="8"/>
        <v>81</v>
      </c>
      <c r="I144" s="323">
        <f t="shared" si="9"/>
        <v>90.4</v>
      </c>
      <c r="J144" s="404">
        <f t="shared" si="10"/>
        <v>96.1</v>
      </c>
      <c r="K144" s="396"/>
      <c r="L144" s="374">
        <v>111.8</v>
      </c>
      <c r="M144" s="350" t="s">
        <v>206</v>
      </c>
      <c r="N144" s="317">
        <v>95.3</v>
      </c>
      <c r="O144" s="405">
        <v>95.3</v>
      </c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119"/>
      <c r="AD144" s="119"/>
      <c r="AE144" s="119"/>
      <c r="AF144" s="119"/>
      <c r="AG144" s="119"/>
      <c r="AH144" s="119"/>
      <c r="AI144" s="119"/>
      <c r="AJ144" s="119"/>
      <c r="AK144" s="119"/>
      <c r="AL144" s="119"/>
      <c r="AM144" s="119"/>
      <c r="AN144" s="119"/>
      <c r="AO144" s="119"/>
      <c r="AP144" s="119"/>
      <c r="AQ144" s="119"/>
      <c r="AR144" s="119"/>
      <c r="AS144" s="119"/>
      <c r="AT144" s="119"/>
      <c r="AU144" s="119"/>
      <c r="AV144" s="119"/>
      <c r="AW144" s="119"/>
      <c r="AX144" s="119"/>
      <c r="AY144" s="119"/>
      <c r="AZ144" s="119"/>
      <c r="BA144" s="119"/>
      <c r="BB144" s="119"/>
      <c r="BC144" s="119"/>
      <c r="BD144" s="119"/>
      <c r="BE144" s="119"/>
      <c r="BF144" s="119"/>
      <c r="BG144" s="119"/>
      <c r="BH144" s="119"/>
      <c r="BI144" s="119"/>
      <c r="BJ144" s="119"/>
      <c r="BK144" s="119"/>
      <c r="BL144" s="119"/>
      <c r="BM144" s="119"/>
      <c r="BN144" s="119"/>
      <c r="BO144" s="119"/>
      <c r="BP144" s="119"/>
      <c r="BQ144" s="119"/>
      <c r="BR144" s="119"/>
      <c r="BS144" s="119"/>
      <c r="BT144" s="119"/>
      <c r="BU144" s="119"/>
      <c r="BV144" s="119"/>
      <c r="BW144" s="119"/>
      <c r="BX144" s="119"/>
      <c r="BY144" s="119"/>
      <c r="BZ144" s="119"/>
      <c r="CA144" s="119"/>
      <c r="CB144" s="119"/>
      <c r="CC144" s="119"/>
      <c r="CD144" s="119"/>
      <c r="CE144" s="119"/>
      <c r="CF144" s="119"/>
      <c r="CG144" s="119"/>
      <c r="CH144" s="119"/>
      <c r="CI144" s="119"/>
      <c r="CJ144" s="119"/>
      <c r="CK144" s="119"/>
      <c r="CL144" s="119"/>
      <c r="CM144" s="119"/>
      <c r="CN144" s="119"/>
      <c r="CO144" s="119"/>
      <c r="CP144" s="119"/>
      <c r="CQ144" s="119"/>
      <c r="CR144" s="119"/>
      <c r="CS144" s="119"/>
      <c r="CT144" s="119"/>
      <c r="CU144" s="119"/>
      <c r="CV144" s="119"/>
    </row>
    <row r="145" spans="1:100" ht="15.5" x14ac:dyDescent="0.35">
      <c r="A145" s="310">
        <v>39276</v>
      </c>
      <c r="B145" s="384" t="s">
        <v>207</v>
      </c>
      <c r="C145" s="1134">
        <v>74.94</v>
      </c>
      <c r="D145" s="1134">
        <v>90.5</v>
      </c>
      <c r="E145" s="376" t="s">
        <v>604</v>
      </c>
      <c r="F145" s="408" t="s">
        <v>205</v>
      </c>
      <c r="G145" s="822">
        <v>81.099999999999994</v>
      </c>
      <c r="H145" s="867">
        <f t="shared" si="8"/>
        <v>81</v>
      </c>
      <c r="I145" s="323">
        <f t="shared" si="9"/>
        <v>90.4</v>
      </c>
      <c r="J145" s="404">
        <f t="shared" si="10"/>
        <v>96.1</v>
      </c>
      <c r="K145" s="396"/>
      <c r="L145" s="374">
        <v>111.8</v>
      </c>
      <c r="M145" s="352" t="s">
        <v>206</v>
      </c>
      <c r="N145" s="317">
        <v>95.3</v>
      </c>
      <c r="O145" s="406">
        <v>95.3</v>
      </c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  <c r="AA145" s="119"/>
      <c r="AB145" s="119"/>
      <c r="AC145" s="119"/>
      <c r="AD145" s="119"/>
      <c r="AE145" s="119"/>
      <c r="AF145" s="119"/>
      <c r="AG145" s="119"/>
      <c r="AH145" s="119"/>
      <c r="AI145" s="119"/>
      <c r="AJ145" s="119"/>
      <c r="AK145" s="119"/>
      <c r="AL145" s="119"/>
      <c r="AM145" s="119"/>
      <c r="AN145" s="119"/>
      <c r="AO145" s="119"/>
      <c r="AP145" s="119"/>
      <c r="AQ145" s="119"/>
      <c r="AR145" s="119"/>
      <c r="AS145" s="119"/>
      <c r="AT145" s="119"/>
      <c r="AU145" s="119"/>
      <c r="AV145" s="119"/>
      <c r="AW145" s="119"/>
      <c r="AX145" s="119"/>
      <c r="AY145" s="119"/>
      <c r="AZ145" s="119"/>
      <c r="BA145" s="119"/>
      <c r="BB145" s="119"/>
      <c r="BC145" s="119"/>
      <c r="BD145" s="119"/>
      <c r="BE145" s="119"/>
      <c r="BF145" s="119"/>
      <c r="BG145" s="119"/>
      <c r="BH145" s="119"/>
      <c r="BI145" s="119"/>
      <c r="BJ145" s="119"/>
      <c r="BK145" s="119"/>
      <c r="BL145" s="119"/>
      <c r="BM145" s="119"/>
      <c r="BN145" s="119"/>
      <c r="BO145" s="119"/>
      <c r="BP145" s="119"/>
      <c r="BQ145" s="119"/>
      <c r="BR145" s="119"/>
      <c r="BS145" s="119"/>
      <c r="BT145" s="119"/>
      <c r="BU145" s="119"/>
      <c r="BV145" s="119"/>
      <c r="BW145" s="119"/>
      <c r="BX145" s="119"/>
      <c r="BY145" s="119"/>
      <c r="BZ145" s="119"/>
      <c r="CA145" s="119"/>
      <c r="CB145" s="119"/>
      <c r="CC145" s="119"/>
      <c r="CD145" s="119"/>
      <c r="CE145" s="119"/>
      <c r="CF145" s="119"/>
      <c r="CG145" s="119"/>
      <c r="CH145" s="119"/>
      <c r="CI145" s="119"/>
      <c r="CJ145" s="119"/>
      <c r="CK145" s="119"/>
      <c r="CL145" s="119"/>
      <c r="CM145" s="119"/>
      <c r="CN145" s="119"/>
      <c r="CO145" s="119"/>
      <c r="CP145" s="119"/>
      <c r="CQ145" s="119"/>
      <c r="CR145" s="119"/>
      <c r="CS145" s="119"/>
      <c r="CT145" s="119"/>
      <c r="CU145" s="119"/>
      <c r="CV145" s="119"/>
    </row>
    <row r="146" spans="1:100" ht="15.5" x14ac:dyDescent="0.35">
      <c r="A146" s="310">
        <v>39293</v>
      </c>
      <c r="B146" s="385" t="s">
        <v>207</v>
      </c>
      <c r="C146" s="1135">
        <v>74.94</v>
      </c>
      <c r="D146" s="1135">
        <v>90.5</v>
      </c>
      <c r="E146" s="114" t="s">
        <v>604</v>
      </c>
      <c r="F146" s="409" t="s">
        <v>208</v>
      </c>
      <c r="G146" s="822">
        <v>81.3</v>
      </c>
      <c r="H146" s="867">
        <f t="shared" si="8"/>
        <v>81.3</v>
      </c>
      <c r="I146" s="323">
        <f t="shared" si="9"/>
        <v>90.7</v>
      </c>
      <c r="J146" s="407">
        <f t="shared" si="10"/>
        <v>96.4</v>
      </c>
      <c r="K146" s="401"/>
      <c r="L146" s="373">
        <v>112.1</v>
      </c>
      <c r="M146" s="352" t="s">
        <v>206</v>
      </c>
      <c r="N146" s="317">
        <v>95.3</v>
      </c>
      <c r="O146" s="406">
        <v>95.3</v>
      </c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119"/>
      <c r="AD146" s="119"/>
      <c r="AE146" s="119"/>
      <c r="AF146" s="119"/>
      <c r="AG146" s="119"/>
      <c r="AH146" s="119"/>
      <c r="AI146" s="119"/>
      <c r="AJ146" s="119"/>
      <c r="AK146" s="119"/>
      <c r="AL146" s="119"/>
      <c r="AM146" s="119"/>
      <c r="AN146" s="119"/>
      <c r="AO146" s="119"/>
      <c r="AP146" s="119"/>
      <c r="AQ146" s="119"/>
      <c r="AR146" s="119"/>
      <c r="AS146" s="119"/>
      <c r="AT146" s="119"/>
      <c r="AU146" s="119"/>
      <c r="AV146" s="119"/>
      <c r="AW146" s="119"/>
      <c r="AX146" s="119"/>
      <c r="AY146" s="119"/>
      <c r="AZ146" s="119"/>
      <c r="BA146" s="119"/>
      <c r="BB146" s="119"/>
      <c r="BC146" s="119"/>
      <c r="BD146" s="119"/>
      <c r="BE146" s="119"/>
      <c r="BF146" s="119"/>
      <c r="BG146" s="119"/>
      <c r="BH146" s="119"/>
      <c r="BI146" s="119"/>
      <c r="BJ146" s="119"/>
      <c r="BK146" s="119"/>
      <c r="BL146" s="119"/>
      <c r="BM146" s="119"/>
      <c r="BN146" s="119"/>
      <c r="BO146" s="119"/>
      <c r="BP146" s="119"/>
      <c r="BQ146" s="119"/>
      <c r="BR146" s="119"/>
      <c r="BS146" s="119"/>
      <c r="BT146" s="119"/>
      <c r="BU146" s="119"/>
      <c r="BV146" s="119"/>
      <c r="BW146" s="119"/>
      <c r="BX146" s="119"/>
      <c r="BY146" s="119"/>
      <c r="BZ146" s="119"/>
      <c r="CA146" s="119"/>
      <c r="CB146" s="119"/>
      <c r="CC146" s="119"/>
      <c r="CD146" s="119"/>
      <c r="CE146" s="119"/>
      <c r="CF146" s="119"/>
      <c r="CG146" s="119"/>
      <c r="CH146" s="119"/>
      <c r="CI146" s="119"/>
      <c r="CJ146" s="119"/>
      <c r="CK146" s="119"/>
      <c r="CL146" s="119"/>
      <c r="CM146" s="119"/>
      <c r="CN146" s="119"/>
      <c r="CO146" s="119"/>
      <c r="CP146" s="119"/>
      <c r="CQ146" s="119"/>
      <c r="CR146" s="119"/>
      <c r="CS146" s="119"/>
      <c r="CT146" s="119"/>
      <c r="CU146" s="119"/>
      <c r="CV146" s="119"/>
    </row>
    <row r="147" spans="1:100" ht="15.5" x14ac:dyDescent="0.35">
      <c r="A147" s="106" t="s">
        <v>209</v>
      </c>
      <c r="B147" s="384" t="s">
        <v>210</v>
      </c>
      <c r="C147" s="1134">
        <v>75.53</v>
      </c>
      <c r="D147" s="1134">
        <v>91.21</v>
      </c>
      <c r="E147" s="376" t="s">
        <v>605</v>
      </c>
      <c r="F147" s="408" t="s">
        <v>208</v>
      </c>
      <c r="G147" s="822">
        <v>81.3</v>
      </c>
      <c r="H147" s="867">
        <f t="shared" si="8"/>
        <v>81.3</v>
      </c>
      <c r="I147" s="323">
        <f t="shared" si="9"/>
        <v>90.7</v>
      </c>
      <c r="J147" s="404">
        <f t="shared" si="10"/>
        <v>96.4</v>
      </c>
      <c r="K147" s="396"/>
      <c r="L147" s="374">
        <v>112.1</v>
      </c>
      <c r="M147" s="352" t="s">
        <v>206</v>
      </c>
      <c r="N147" s="317">
        <v>95.3</v>
      </c>
      <c r="O147" s="406">
        <v>95.3</v>
      </c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119"/>
      <c r="AB147" s="119"/>
      <c r="AC147" s="119"/>
      <c r="AD147" s="119"/>
      <c r="AE147" s="119"/>
    </row>
    <row r="148" spans="1:100" ht="15.5" x14ac:dyDescent="0.35">
      <c r="A148" s="410">
        <v>39332</v>
      </c>
      <c r="B148" s="385" t="s">
        <v>210</v>
      </c>
      <c r="C148" s="1135">
        <v>75.53</v>
      </c>
      <c r="D148" s="1135">
        <v>91.21</v>
      </c>
      <c r="E148" s="114" t="s">
        <v>605</v>
      </c>
      <c r="F148" s="408" t="s">
        <v>208</v>
      </c>
      <c r="G148" s="822">
        <v>81.3</v>
      </c>
      <c r="H148" s="867">
        <f t="shared" si="8"/>
        <v>81.3</v>
      </c>
      <c r="I148" s="323">
        <f t="shared" si="9"/>
        <v>90.7</v>
      </c>
      <c r="J148" s="404">
        <f t="shared" si="10"/>
        <v>96.4</v>
      </c>
      <c r="K148" s="396"/>
      <c r="L148" s="374">
        <v>112.1</v>
      </c>
      <c r="M148" s="350" t="s">
        <v>211</v>
      </c>
      <c r="N148" s="317">
        <v>96</v>
      </c>
      <c r="O148" s="405">
        <v>96</v>
      </c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AD148" s="119"/>
      <c r="AE148" s="119"/>
    </row>
    <row r="149" spans="1:100" ht="15.5" x14ac:dyDescent="0.35">
      <c r="A149" s="410">
        <v>39338</v>
      </c>
      <c r="B149" s="384" t="s">
        <v>212</v>
      </c>
      <c r="C149" s="1134">
        <v>75.53</v>
      </c>
      <c r="D149" s="1134">
        <v>91.21</v>
      </c>
      <c r="E149" s="376" t="s">
        <v>605</v>
      </c>
      <c r="F149" s="408" t="s">
        <v>208</v>
      </c>
      <c r="G149" s="822">
        <v>81.3</v>
      </c>
      <c r="H149" s="867">
        <f t="shared" si="8"/>
        <v>81.3</v>
      </c>
      <c r="I149" s="323">
        <f t="shared" si="9"/>
        <v>90.7</v>
      </c>
      <c r="J149" s="404">
        <f t="shared" si="10"/>
        <v>96.4</v>
      </c>
      <c r="K149" s="396"/>
      <c r="L149" s="374">
        <v>112.1</v>
      </c>
      <c r="M149" s="352" t="s">
        <v>211</v>
      </c>
      <c r="N149" s="317">
        <v>96</v>
      </c>
      <c r="O149" s="406">
        <v>96</v>
      </c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AD149" s="119"/>
      <c r="AE149" s="119"/>
    </row>
    <row r="150" spans="1:100" ht="15.5" x14ac:dyDescent="0.35">
      <c r="A150" s="410">
        <v>39353</v>
      </c>
      <c r="B150" s="385" t="s">
        <v>212</v>
      </c>
      <c r="C150" s="1135">
        <v>75.53</v>
      </c>
      <c r="D150" s="1135">
        <v>91.21</v>
      </c>
      <c r="E150" s="114" t="s">
        <v>605</v>
      </c>
      <c r="F150" s="409" t="s">
        <v>213</v>
      </c>
      <c r="G150" s="822">
        <v>81.900000000000006</v>
      </c>
      <c r="H150" s="867">
        <f t="shared" si="8"/>
        <v>81.8</v>
      </c>
      <c r="I150" s="323">
        <f t="shared" si="9"/>
        <v>91.3</v>
      </c>
      <c r="J150" s="407">
        <f t="shared" si="10"/>
        <v>97</v>
      </c>
      <c r="K150" s="401"/>
      <c r="L150" s="373">
        <v>112.9</v>
      </c>
      <c r="M150" s="352" t="s">
        <v>211</v>
      </c>
      <c r="N150" s="317">
        <v>96</v>
      </c>
      <c r="O150" s="406">
        <v>96</v>
      </c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119"/>
      <c r="AE150" s="119"/>
    </row>
    <row r="151" spans="1:100" ht="15.5" x14ac:dyDescent="0.35">
      <c r="A151" s="410">
        <v>39363</v>
      </c>
      <c r="B151" s="385" t="s">
        <v>212</v>
      </c>
      <c r="C151" s="1135">
        <v>75.53</v>
      </c>
      <c r="D151" s="1135">
        <v>91.21</v>
      </c>
      <c r="E151" s="114" t="s">
        <v>605</v>
      </c>
      <c r="F151" s="408" t="s">
        <v>213</v>
      </c>
      <c r="G151" s="822">
        <v>81.900000000000006</v>
      </c>
      <c r="H151" s="867">
        <f t="shared" si="8"/>
        <v>81.8</v>
      </c>
      <c r="I151" s="323">
        <f t="shared" si="9"/>
        <v>91.3</v>
      </c>
      <c r="J151" s="404">
        <f t="shared" si="10"/>
        <v>97</v>
      </c>
      <c r="K151" s="396"/>
      <c r="L151" s="374">
        <v>112.9</v>
      </c>
      <c r="M151" s="350" t="s">
        <v>214</v>
      </c>
      <c r="N151" s="317">
        <v>96.1</v>
      </c>
      <c r="O151" s="405">
        <v>96.1</v>
      </c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</row>
    <row r="152" spans="1:100" ht="15.5" x14ac:dyDescent="0.35">
      <c r="A152" s="410">
        <v>39367</v>
      </c>
      <c r="B152" s="384" t="s">
        <v>215</v>
      </c>
      <c r="C152" s="1141">
        <v>75.28</v>
      </c>
      <c r="D152" s="1141">
        <v>90.91</v>
      </c>
      <c r="E152" s="376" t="s">
        <v>606</v>
      </c>
      <c r="F152" s="408" t="s">
        <v>213</v>
      </c>
      <c r="G152" s="822">
        <v>81.900000000000006</v>
      </c>
      <c r="H152" s="867">
        <f t="shared" si="8"/>
        <v>81.8</v>
      </c>
      <c r="I152" s="323">
        <f t="shared" si="9"/>
        <v>91.3</v>
      </c>
      <c r="J152" s="404">
        <f t="shared" si="10"/>
        <v>97</v>
      </c>
      <c r="K152" s="396"/>
      <c r="L152" s="374">
        <v>112.9</v>
      </c>
      <c r="M152" s="352" t="s">
        <v>214</v>
      </c>
      <c r="N152" s="317">
        <v>96.1</v>
      </c>
      <c r="O152" s="406">
        <v>96.1</v>
      </c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9"/>
      <c r="AD152" s="119"/>
      <c r="AE152" s="119"/>
    </row>
    <row r="153" spans="1:100" ht="15.5" x14ac:dyDescent="0.35">
      <c r="A153" s="410"/>
      <c r="B153" s="353" t="s">
        <v>146</v>
      </c>
      <c r="C153" s="1137"/>
      <c r="D153" s="1137"/>
      <c r="E153" s="376"/>
      <c r="F153" s="408"/>
      <c r="G153" s="822"/>
      <c r="H153" s="867"/>
      <c r="I153" s="408"/>
      <c r="J153" s="404"/>
      <c r="K153" s="396"/>
      <c r="L153" s="374" t="s">
        <v>596</v>
      </c>
      <c r="M153" s="352"/>
      <c r="N153" s="387" t="s">
        <v>596</v>
      </c>
      <c r="O153" s="406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</row>
    <row r="154" spans="1:100" ht="15.5" x14ac:dyDescent="0.35">
      <c r="A154" s="410"/>
      <c r="B154" s="356" t="s">
        <v>216</v>
      </c>
      <c r="C154" s="1137"/>
      <c r="D154" s="1137"/>
      <c r="E154" s="376"/>
      <c r="F154" s="408"/>
      <c r="G154" s="822"/>
      <c r="H154" s="867"/>
      <c r="I154" s="408"/>
      <c r="J154" s="404"/>
      <c r="K154" s="396"/>
      <c r="L154" s="374" t="s">
        <v>596</v>
      </c>
      <c r="M154" s="352"/>
      <c r="N154" s="387" t="s">
        <v>596</v>
      </c>
      <c r="O154" s="406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119"/>
      <c r="AE154" s="119"/>
    </row>
    <row r="155" spans="1:100" ht="16.5" x14ac:dyDescent="0.35">
      <c r="A155" s="835">
        <v>39386</v>
      </c>
      <c r="B155" s="836" t="s">
        <v>215</v>
      </c>
      <c r="C155" s="1142">
        <v>75.28</v>
      </c>
      <c r="D155" s="1142">
        <v>90.91</v>
      </c>
      <c r="E155" s="828" t="s">
        <v>606</v>
      </c>
      <c r="F155" s="837" t="s">
        <v>217</v>
      </c>
      <c r="G155" s="830">
        <v>82</v>
      </c>
      <c r="H155" s="1034">
        <f t="shared" ref="H155:H205" si="13">ROUND(I155/1.1161,1)</f>
        <v>81.900000000000006</v>
      </c>
      <c r="I155" s="831">
        <f t="shared" ref="I155:I188" si="14">ROUND(J155/1.0629,1)</f>
        <v>91.4</v>
      </c>
      <c r="J155" s="838">
        <f t="shared" ref="J155:J205" si="15">ROUND(ROUND(L155/1.064,1)/1.0933,1)</f>
        <v>97.2</v>
      </c>
      <c r="K155" s="833"/>
      <c r="L155" s="834">
        <v>113.1</v>
      </c>
      <c r="M155" s="391" t="s">
        <v>214</v>
      </c>
      <c r="N155" s="412">
        <v>96.1</v>
      </c>
      <c r="O155" s="366">
        <v>96.1</v>
      </c>
      <c r="P155" s="270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</row>
    <row r="156" spans="1:100" ht="15.5" x14ac:dyDescent="0.35">
      <c r="A156" s="410">
        <v>39395</v>
      </c>
      <c r="B156" s="413" t="s">
        <v>215</v>
      </c>
      <c r="C156" s="1136">
        <v>75.28</v>
      </c>
      <c r="D156" s="1136">
        <v>90.91</v>
      </c>
      <c r="E156" s="414" t="s">
        <v>606</v>
      </c>
      <c r="F156" s="415" t="s">
        <v>217</v>
      </c>
      <c r="G156" s="822">
        <v>82</v>
      </c>
      <c r="H156" s="867">
        <f t="shared" si="13"/>
        <v>81.900000000000006</v>
      </c>
      <c r="I156" s="323">
        <f t="shared" si="14"/>
        <v>91.4</v>
      </c>
      <c r="J156" s="404">
        <f t="shared" si="15"/>
        <v>97.2</v>
      </c>
      <c r="K156" s="396"/>
      <c r="L156" s="416">
        <v>113.1</v>
      </c>
      <c r="M156" s="417" t="s">
        <v>218</v>
      </c>
      <c r="N156" s="317">
        <v>96.2</v>
      </c>
      <c r="O156" s="418">
        <v>96.2</v>
      </c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  <c r="AA156" s="119"/>
      <c r="AB156" s="119"/>
      <c r="AC156" s="119"/>
      <c r="AD156" s="119"/>
      <c r="AE156" s="119"/>
    </row>
    <row r="157" spans="1:100" ht="15.5" x14ac:dyDescent="0.35">
      <c r="A157" s="410">
        <v>39399</v>
      </c>
      <c r="B157" s="419" t="s">
        <v>219</v>
      </c>
      <c r="C157" s="1141">
        <v>75.47</v>
      </c>
      <c r="D157" s="1141">
        <v>91.13</v>
      </c>
      <c r="E157" s="420" t="s">
        <v>607</v>
      </c>
      <c r="F157" s="415" t="s">
        <v>217</v>
      </c>
      <c r="G157" s="822">
        <v>82</v>
      </c>
      <c r="H157" s="867">
        <f t="shared" si="13"/>
        <v>81.900000000000006</v>
      </c>
      <c r="I157" s="323">
        <f t="shared" si="14"/>
        <v>91.4</v>
      </c>
      <c r="J157" s="404">
        <f t="shared" si="15"/>
        <v>97.2</v>
      </c>
      <c r="K157" s="396"/>
      <c r="L157" s="416">
        <v>113.1</v>
      </c>
      <c r="M157" s="421" t="s">
        <v>218</v>
      </c>
      <c r="N157" s="317">
        <v>96.2</v>
      </c>
      <c r="O157" s="422">
        <v>96.2</v>
      </c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</row>
    <row r="158" spans="1:100" ht="15.5" x14ac:dyDescent="0.35">
      <c r="A158" s="410">
        <v>39419</v>
      </c>
      <c r="B158" s="413" t="s">
        <v>219</v>
      </c>
      <c r="C158" s="1136">
        <v>75.47</v>
      </c>
      <c r="D158" s="1136">
        <v>91.13</v>
      </c>
      <c r="E158" s="414" t="s">
        <v>607</v>
      </c>
      <c r="F158" s="423" t="s">
        <v>220</v>
      </c>
      <c r="G158" s="822">
        <v>82.5</v>
      </c>
      <c r="H158" s="867">
        <f t="shared" si="13"/>
        <v>82.4</v>
      </c>
      <c r="I158" s="323">
        <f t="shared" si="14"/>
        <v>92</v>
      </c>
      <c r="J158" s="407">
        <f t="shared" si="15"/>
        <v>97.8</v>
      </c>
      <c r="K158" s="401"/>
      <c r="L158" s="424">
        <v>113.7</v>
      </c>
      <c r="M158" s="421" t="s">
        <v>218</v>
      </c>
      <c r="N158" s="317">
        <v>96.2</v>
      </c>
      <c r="O158" s="422">
        <v>96.2</v>
      </c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  <c r="AA158" s="119"/>
      <c r="AB158" s="119"/>
      <c r="AC158" s="119"/>
      <c r="AD158" s="119"/>
      <c r="AE158" s="119"/>
    </row>
    <row r="159" spans="1:100" ht="15.5" x14ac:dyDescent="0.35">
      <c r="A159" s="410">
        <v>39423</v>
      </c>
      <c r="B159" s="413" t="s">
        <v>219</v>
      </c>
      <c r="C159" s="1136">
        <v>75.47</v>
      </c>
      <c r="D159" s="1136">
        <v>91.13</v>
      </c>
      <c r="E159" s="414" t="s">
        <v>607</v>
      </c>
      <c r="F159" s="415" t="s">
        <v>220</v>
      </c>
      <c r="G159" s="822">
        <v>82.5</v>
      </c>
      <c r="H159" s="867">
        <f t="shared" si="13"/>
        <v>82.4</v>
      </c>
      <c r="I159" s="323">
        <f t="shared" si="14"/>
        <v>92</v>
      </c>
      <c r="J159" s="404">
        <f t="shared" si="15"/>
        <v>97.8</v>
      </c>
      <c r="K159" s="396"/>
      <c r="L159" s="416">
        <v>113.7</v>
      </c>
      <c r="M159" s="417" t="s">
        <v>221</v>
      </c>
      <c r="N159" s="317">
        <v>96.4</v>
      </c>
      <c r="O159" s="418">
        <v>96.4</v>
      </c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  <c r="AA159" s="119"/>
      <c r="AB159" s="119"/>
      <c r="AC159" s="119"/>
      <c r="AD159" s="119"/>
      <c r="AE159" s="119"/>
    </row>
    <row r="160" spans="1:100" ht="15.5" x14ac:dyDescent="0.35">
      <c r="A160" s="410">
        <v>39429</v>
      </c>
      <c r="B160" s="419" t="s">
        <v>222</v>
      </c>
      <c r="C160" s="1141">
        <v>76.239999999999995</v>
      </c>
      <c r="D160" s="1141">
        <v>92.06</v>
      </c>
      <c r="E160" s="420" t="s">
        <v>566</v>
      </c>
      <c r="F160" s="415" t="s">
        <v>220</v>
      </c>
      <c r="G160" s="822">
        <v>82.5</v>
      </c>
      <c r="H160" s="867">
        <f t="shared" si="13"/>
        <v>82.4</v>
      </c>
      <c r="I160" s="323">
        <f t="shared" si="14"/>
        <v>92</v>
      </c>
      <c r="J160" s="404">
        <f t="shared" si="15"/>
        <v>97.8</v>
      </c>
      <c r="K160" s="396"/>
      <c r="L160" s="416">
        <v>113.7</v>
      </c>
      <c r="M160" s="421" t="s">
        <v>221</v>
      </c>
      <c r="N160" s="317">
        <v>96.4</v>
      </c>
      <c r="O160" s="422">
        <v>96.4</v>
      </c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  <c r="AA160" s="119"/>
      <c r="AB160" s="119"/>
      <c r="AC160" s="119"/>
      <c r="AD160" s="119"/>
      <c r="AE160" s="119"/>
    </row>
    <row r="161" spans="1:31" ht="15.5" x14ac:dyDescent="0.35">
      <c r="A161" s="425">
        <v>39437</v>
      </c>
      <c r="B161" s="426" t="s">
        <v>222</v>
      </c>
      <c r="C161" s="1144">
        <v>76.239999999999995</v>
      </c>
      <c r="D161" s="1144">
        <v>92.06</v>
      </c>
      <c r="E161" s="427" t="s">
        <v>566</v>
      </c>
      <c r="F161" s="428" t="s">
        <v>223</v>
      </c>
      <c r="G161" s="822">
        <v>82.5</v>
      </c>
      <c r="H161" s="867">
        <f t="shared" si="13"/>
        <v>82.5</v>
      </c>
      <c r="I161" s="323">
        <f t="shared" si="14"/>
        <v>92.1</v>
      </c>
      <c r="J161" s="429">
        <f t="shared" si="15"/>
        <v>97.9</v>
      </c>
      <c r="K161" s="403"/>
      <c r="L161" s="430">
        <v>113.9</v>
      </c>
      <c r="M161" s="431" t="s">
        <v>221</v>
      </c>
      <c r="N161" s="317">
        <v>96.4</v>
      </c>
      <c r="O161" s="432">
        <v>96.4</v>
      </c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</row>
    <row r="162" spans="1:31" ht="15.5" x14ac:dyDescent="0.35">
      <c r="A162" s="410">
        <v>39456</v>
      </c>
      <c r="B162" s="413" t="s">
        <v>222</v>
      </c>
      <c r="C162" s="1136">
        <v>76.239999999999995</v>
      </c>
      <c r="D162" s="1136">
        <v>92.06</v>
      </c>
      <c r="E162" s="414" t="s">
        <v>566</v>
      </c>
      <c r="F162" s="415" t="s">
        <v>223</v>
      </c>
      <c r="G162" s="822">
        <v>82.5</v>
      </c>
      <c r="H162" s="867">
        <f t="shared" si="13"/>
        <v>82.5</v>
      </c>
      <c r="I162" s="323">
        <f t="shared" si="14"/>
        <v>92.1</v>
      </c>
      <c r="J162" s="404">
        <f t="shared" si="15"/>
        <v>97.9</v>
      </c>
      <c r="K162" s="396"/>
      <c r="L162" s="416">
        <v>113.9</v>
      </c>
      <c r="M162" s="417" t="s">
        <v>224</v>
      </c>
      <c r="N162" s="317">
        <v>96.6</v>
      </c>
      <c r="O162" s="418">
        <v>96.6</v>
      </c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19"/>
      <c r="AD162" s="119"/>
      <c r="AE162" s="119"/>
    </row>
    <row r="163" spans="1:31" ht="15.5" x14ac:dyDescent="0.35">
      <c r="A163" s="410">
        <v>39462</v>
      </c>
      <c r="B163" s="419" t="s">
        <v>225</v>
      </c>
      <c r="C163" s="1141">
        <v>76.72</v>
      </c>
      <c r="D163" s="1141">
        <v>92.64</v>
      </c>
      <c r="E163" s="420" t="s">
        <v>608</v>
      </c>
      <c r="F163" s="415" t="s">
        <v>223</v>
      </c>
      <c r="G163" s="822">
        <v>82.5</v>
      </c>
      <c r="H163" s="867">
        <f t="shared" si="13"/>
        <v>82.5</v>
      </c>
      <c r="I163" s="323">
        <f t="shared" si="14"/>
        <v>92.1</v>
      </c>
      <c r="J163" s="404">
        <f t="shared" si="15"/>
        <v>97.9</v>
      </c>
      <c r="K163" s="396"/>
      <c r="L163" s="416">
        <v>113.9</v>
      </c>
      <c r="M163" s="421" t="s">
        <v>224</v>
      </c>
      <c r="N163" s="317">
        <v>96.6</v>
      </c>
      <c r="O163" s="422">
        <v>96.6</v>
      </c>
    </row>
    <row r="164" spans="1:31" ht="15.5" x14ac:dyDescent="0.35">
      <c r="A164" s="410">
        <v>39478</v>
      </c>
      <c r="B164" s="413" t="s">
        <v>225</v>
      </c>
      <c r="C164" s="1136">
        <v>76.72</v>
      </c>
      <c r="D164" s="1136">
        <v>92.64</v>
      </c>
      <c r="E164" s="414" t="s">
        <v>608</v>
      </c>
      <c r="F164" s="433" t="s">
        <v>226</v>
      </c>
      <c r="G164" s="822">
        <v>82.8</v>
      </c>
      <c r="H164" s="867">
        <f t="shared" si="13"/>
        <v>82.8</v>
      </c>
      <c r="I164" s="323">
        <f t="shared" si="14"/>
        <v>92.4</v>
      </c>
      <c r="J164" s="400">
        <f t="shared" si="15"/>
        <v>98.2</v>
      </c>
      <c r="K164" s="401"/>
      <c r="L164" s="424">
        <v>114.3</v>
      </c>
      <c r="M164" s="421" t="s">
        <v>224</v>
      </c>
      <c r="N164" s="317">
        <v>96.6</v>
      </c>
      <c r="O164" s="422">
        <v>96.6</v>
      </c>
    </row>
    <row r="165" spans="1:31" ht="15.5" x14ac:dyDescent="0.35">
      <c r="A165" s="410">
        <v>39486</v>
      </c>
      <c r="B165" s="413" t="s">
        <v>225</v>
      </c>
      <c r="C165" s="1136">
        <v>76.72</v>
      </c>
      <c r="D165" s="1136">
        <v>92.64</v>
      </c>
      <c r="E165" s="414" t="s">
        <v>608</v>
      </c>
      <c r="F165" s="434" t="s">
        <v>226</v>
      </c>
      <c r="G165" s="822">
        <v>82.8</v>
      </c>
      <c r="H165" s="867">
        <f t="shared" si="13"/>
        <v>82.8</v>
      </c>
      <c r="I165" s="323">
        <f t="shared" si="14"/>
        <v>92.4</v>
      </c>
      <c r="J165" s="395">
        <f t="shared" si="15"/>
        <v>98.2</v>
      </c>
      <c r="K165" s="396"/>
      <c r="L165" s="416">
        <v>114.3</v>
      </c>
      <c r="M165" s="417" t="s">
        <v>227</v>
      </c>
      <c r="N165" s="317">
        <v>96.6</v>
      </c>
      <c r="O165" s="418">
        <v>96.6</v>
      </c>
    </row>
    <row r="166" spans="1:31" ht="15.5" x14ac:dyDescent="0.35">
      <c r="A166" s="410">
        <v>39499</v>
      </c>
      <c r="B166" s="419" t="s">
        <v>228</v>
      </c>
      <c r="C166" s="1141">
        <v>76.8</v>
      </c>
      <c r="D166" s="1141">
        <v>92.74</v>
      </c>
      <c r="E166" s="420" t="s">
        <v>609</v>
      </c>
      <c r="F166" s="434" t="s">
        <v>226</v>
      </c>
      <c r="G166" s="822">
        <v>82.8</v>
      </c>
      <c r="H166" s="867">
        <f t="shared" si="13"/>
        <v>82.8</v>
      </c>
      <c r="I166" s="323">
        <f t="shared" si="14"/>
        <v>92.4</v>
      </c>
      <c r="J166" s="395">
        <f t="shared" si="15"/>
        <v>98.2</v>
      </c>
      <c r="K166" s="396"/>
      <c r="L166" s="416">
        <v>114.3</v>
      </c>
      <c r="M166" s="421" t="s">
        <v>227</v>
      </c>
      <c r="N166" s="317">
        <v>96.6</v>
      </c>
      <c r="O166" s="422">
        <v>96.6</v>
      </c>
    </row>
    <row r="167" spans="1:31" ht="15.5" x14ac:dyDescent="0.35">
      <c r="A167" s="410">
        <v>39506</v>
      </c>
      <c r="B167" s="413" t="s">
        <v>228</v>
      </c>
      <c r="C167" s="1136">
        <v>76.8</v>
      </c>
      <c r="D167" s="1136">
        <v>92.74</v>
      </c>
      <c r="E167" s="414" t="s">
        <v>609</v>
      </c>
      <c r="F167" s="433" t="s">
        <v>229</v>
      </c>
      <c r="G167" s="822">
        <v>83.5</v>
      </c>
      <c r="H167" s="867">
        <f t="shared" si="13"/>
        <v>83.4</v>
      </c>
      <c r="I167" s="323">
        <f t="shared" si="14"/>
        <v>93.1</v>
      </c>
      <c r="J167" s="400">
        <f t="shared" si="15"/>
        <v>99</v>
      </c>
      <c r="K167" s="401"/>
      <c r="L167" s="424">
        <v>115.1</v>
      </c>
      <c r="M167" s="421" t="s">
        <v>227</v>
      </c>
      <c r="N167" s="317">
        <v>96.6</v>
      </c>
      <c r="O167" s="422">
        <v>96.6</v>
      </c>
    </row>
    <row r="168" spans="1:31" ht="15.5" x14ac:dyDescent="0.35">
      <c r="A168" s="410">
        <v>39514</v>
      </c>
      <c r="B168" s="413" t="s">
        <v>228</v>
      </c>
      <c r="C168" s="1136">
        <v>76.8</v>
      </c>
      <c r="D168" s="1136">
        <v>92.74</v>
      </c>
      <c r="E168" s="414" t="s">
        <v>609</v>
      </c>
      <c r="F168" s="434" t="s">
        <v>229</v>
      </c>
      <c r="G168" s="822">
        <v>83.5</v>
      </c>
      <c r="H168" s="867">
        <f t="shared" si="13"/>
        <v>83.4</v>
      </c>
      <c r="I168" s="323">
        <f t="shared" si="14"/>
        <v>93.1</v>
      </c>
      <c r="J168" s="395">
        <f t="shared" si="15"/>
        <v>99</v>
      </c>
      <c r="K168" s="396"/>
      <c r="L168" s="416">
        <v>115.1</v>
      </c>
      <c r="M168" s="417" t="s">
        <v>230</v>
      </c>
      <c r="N168" s="317">
        <v>96.8</v>
      </c>
      <c r="O168" s="418">
        <v>96.8</v>
      </c>
    </row>
    <row r="169" spans="1:31" ht="15.5" x14ac:dyDescent="0.35">
      <c r="A169" s="410">
        <v>39519</v>
      </c>
      <c r="B169" s="419" t="s">
        <v>231</v>
      </c>
      <c r="C169" s="1141">
        <v>76.86</v>
      </c>
      <c r="D169" s="1141">
        <v>92.81</v>
      </c>
      <c r="E169" s="420" t="s">
        <v>610</v>
      </c>
      <c r="F169" s="434" t="s">
        <v>229</v>
      </c>
      <c r="G169" s="822">
        <v>83.5</v>
      </c>
      <c r="H169" s="867">
        <f t="shared" si="13"/>
        <v>83.4</v>
      </c>
      <c r="I169" s="323">
        <f t="shared" si="14"/>
        <v>93.1</v>
      </c>
      <c r="J169" s="395">
        <f t="shared" si="15"/>
        <v>99</v>
      </c>
      <c r="K169" s="396"/>
      <c r="L169" s="416">
        <v>115.1</v>
      </c>
      <c r="M169" s="421" t="s">
        <v>230</v>
      </c>
      <c r="N169" s="317">
        <v>96.8</v>
      </c>
      <c r="O169" s="435">
        <v>96.8</v>
      </c>
    </row>
    <row r="170" spans="1:31" ht="15.5" x14ac:dyDescent="0.35">
      <c r="A170" s="410">
        <v>39538</v>
      </c>
      <c r="B170" s="413" t="s">
        <v>231</v>
      </c>
      <c r="C170" s="1136">
        <v>76.86</v>
      </c>
      <c r="D170" s="1136">
        <v>92.81</v>
      </c>
      <c r="E170" s="414" t="s">
        <v>610</v>
      </c>
      <c r="F170" s="433" t="s">
        <v>232</v>
      </c>
      <c r="G170" s="822">
        <v>84.1</v>
      </c>
      <c r="H170" s="867">
        <f t="shared" si="13"/>
        <v>84</v>
      </c>
      <c r="I170" s="323">
        <f t="shared" si="14"/>
        <v>93.8</v>
      </c>
      <c r="J170" s="400">
        <f t="shared" si="15"/>
        <v>99.7</v>
      </c>
      <c r="K170" s="401"/>
      <c r="L170" s="424">
        <v>116</v>
      </c>
      <c r="M170" s="421" t="s">
        <v>230</v>
      </c>
      <c r="N170" s="317">
        <v>96.8</v>
      </c>
      <c r="O170" s="435">
        <v>96.8</v>
      </c>
    </row>
    <row r="171" spans="1:31" ht="15.5" x14ac:dyDescent="0.35">
      <c r="A171" s="410">
        <v>39548</v>
      </c>
      <c r="B171" s="413" t="s">
        <v>231</v>
      </c>
      <c r="C171" s="1136">
        <v>76.86</v>
      </c>
      <c r="D171" s="1136">
        <v>92.81</v>
      </c>
      <c r="E171" s="414" t="s">
        <v>610</v>
      </c>
      <c r="F171" s="434" t="s">
        <v>232</v>
      </c>
      <c r="G171" s="822">
        <v>84.1</v>
      </c>
      <c r="H171" s="867">
        <f t="shared" si="13"/>
        <v>84</v>
      </c>
      <c r="I171" s="323">
        <f t="shared" si="14"/>
        <v>93.8</v>
      </c>
      <c r="J171" s="395">
        <f t="shared" si="15"/>
        <v>99.7</v>
      </c>
      <c r="K171" s="396"/>
      <c r="L171" s="416">
        <v>116</v>
      </c>
      <c r="M171" s="350" t="s">
        <v>233</v>
      </c>
      <c r="N171" s="317">
        <v>96.9</v>
      </c>
      <c r="O171" s="375">
        <v>96.9</v>
      </c>
    </row>
    <row r="172" spans="1:31" ht="15.5" x14ac:dyDescent="0.35">
      <c r="A172" s="436">
        <v>39553</v>
      </c>
      <c r="B172" s="437" t="s">
        <v>234</v>
      </c>
      <c r="C172" s="1145">
        <v>77.66</v>
      </c>
      <c r="D172" s="1145">
        <v>93.78</v>
      </c>
      <c r="E172" s="438" t="s">
        <v>611</v>
      </c>
      <c r="F172" s="439" t="s">
        <v>232</v>
      </c>
      <c r="G172" s="822">
        <v>84.1</v>
      </c>
      <c r="H172" s="867">
        <f t="shared" si="13"/>
        <v>84</v>
      </c>
      <c r="I172" s="323">
        <f t="shared" si="14"/>
        <v>93.8</v>
      </c>
      <c r="J172" s="440">
        <f t="shared" si="15"/>
        <v>99.7</v>
      </c>
      <c r="K172" s="441"/>
      <c r="L172" s="442">
        <v>116</v>
      </c>
      <c r="M172" s="443" t="s">
        <v>233</v>
      </c>
      <c r="N172" s="317">
        <v>96.9</v>
      </c>
      <c r="O172" s="444">
        <v>96.9</v>
      </c>
    </row>
    <row r="173" spans="1:31" ht="16.5" x14ac:dyDescent="0.35">
      <c r="A173" s="445">
        <v>39570</v>
      </c>
      <c r="B173" s="371" t="s">
        <v>235</v>
      </c>
      <c r="C173" s="1135">
        <v>77.66</v>
      </c>
      <c r="D173" s="1135">
        <v>93.78</v>
      </c>
      <c r="E173" s="114" t="s">
        <v>611</v>
      </c>
      <c r="F173" s="372" t="s">
        <v>236</v>
      </c>
      <c r="G173" s="822">
        <v>84.2</v>
      </c>
      <c r="H173" s="867">
        <f t="shared" si="13"/>
        <v>84.1</v>
      </c>
      <c r="I173" s="323">
        <f t="shared" si="14"/>
        <v>93.9</v>
      </c>
      <c r="J173" s="400">
        <f t="shared" si="15"/>
        <v>99.8</v>
      </c>
      <c r="K173" s="401"/>
      <c r="L173" s="373">
        <v>116.1</v>
      </c>
      <c r="M173" s="352" t="s">
        <v>233</v>
      </c>
      <c r="N173" s="317">
        <v>96.9</v>
      </c>
      <c r="O173" s="351">
        <v>96.9</v>
      </c>
      <c r="P173" s="272"/>
    </row>
    <row r="174" spans="1:31" ht="15.5" x14ac:dyDescent="0.35">
      <c r="A174" s="445">
        <v>39574</v>
      </c>
      <c r="B174" s="371" t="s">
        <v>235</v>
      </c>
      <c r="C174" s="1135">
        <v>77.66</v>
      </c>
      <c r="D174" s="1135">
        <v>93.78</v>
      </c>
      <c r="E174" s="114" t="s">
        <v>611</v>
      </c>
      <c r="F174" s="115" t="s">
        <v>236</v>
      </c>
      <c r="G174" s="822">
        <v>84.2</v>
      </c>
      <c r="H174" s="867">
        <f t="shared" si="13"/>
        <v>84.1</v>
      </c>
      <c r="I174" s="323">
        <f t="shared" si="14"/>
        <v>93.9</v>
      </c>
      <c r="J174" s="395">
        <f t="shared" si="15"/>
        <v>99.8</v>
      </c>
      <c r="K174" s="396"/>
      <c r="L174" s="374">
        <v>116.1</v>
      </c>
      <c r="M174" s="350" t="s">
        <v>237</v>
      </c>
      <c r="N174" s="317">
        <v>97.2</v>
      </c>
      <c r="O174" s="375">
        <v>97.2</v>
      </c>
    </row>
    <row r="175" spans="1:31" ht="15.5" x14ac:dyDescent="0.35">
      <c r="A175" s="445">
        <v>39582</v>
      </c>
      <c r="B175" s="369" t="s">
        <v>238</v>
      </c>
      <c r="C175" s="1134">
        <v>78.069999999999993</v>
      </c>
      <c r="D175" s="1134">
        <v>94.27</v>
      </c>
      <c r="E175" s="376" t="s">
        <v>612</v>
      </c>
      <c r="F175" s="115" t="s">
        <v>236</v>
      </c>
      <c r="G175" s="822">
        <v>84.2</v>
      </c>
      <c r="H175" s="867">
        <f t="shared" si="13"/>
        <v>84.1</v>
      </c>
      <c r="I175" s="323">
        <f t="shared" si="14"/>
        <v>93.9</v>
      </c>
      <c r="J175" s="395">
        <f t="shared" si="15"/>
        <v>99.8</v>
      </c>
      <c r="K175" s="396"/>
      <c r="L175" s="374">
        <v>116.1</v>
      </c>
      <c r="M175" s="352" t="s">
        <v>237</v>
      </c>
      <c r="N175" s="317">
        <v>97.2</v>
      </c>
      <c r="O175" s="351">
        <v>97.2</v>
      </c>
    </row>
    <row r="176" spans="1:31" ht="15.5" x14ac:dyDescent="0.35">
      <c r="A176" s="445">
        <v>39598</v>
      </c>
      <c r="B176" s="371" t="s">
        <v>238</v>
      </c>
      <c r="C176" s="1135">
        <v>78.069999999999993</v>
      </c>
      <c r="D176" s="1135">
        <v>94.27</v>
      </c>
      <c r="E176" s="114" t="s">
        <v>612</v>
      </c>
      <c r="F176" s="372" t="s">
        <v>239</v>
      </c>
      <c r="G176" s="822">
        <v>84.8</v>
      </c>
      <c r="H176" s="867">
        <f t="shared" si="13"/>
        <v>84.8</v>
      </c>
      <c r="I176" s="323">
        <f t="shared" si="14"/>
        <v>94.6</v>
      </c>
      <c r="J176" s="400">
        <f t="shared" si="15"/>
        <v>100.5</v>
      </c>
      <c r="K176" s="401"/>
      <c r="L176" s="373">
        <v>116.9</v>
      </c>
      <c r="M176" s="352" t="s">
        <v>237</v>
      </c>
      <c r="N176" s="317">
        <v>97.2</v>
      </c>
      <c r="O176" s="351">
        <v>97.2</v>
      </c>
    </row>
    <row r="177" spans="1:15" ht="15.5" x14ac:dyDescent="0.35">
      <c r="A177" s="445">
        <v>39604</v>
      </c>
      <c r="B177" s="371" t="s">
        <v>238</v>
      </c>
      <c r="C177" s="1135">
        <v>78.069999999999993</v>
      </c>
      <c r="D177" s="1135">
        <v>94.27</v>
      </c>
      <c r="E177" s="114" t="s">
        <v>612</v>
      </c>
      <c r="F177" s="115" t="s">
        <v>239</v>
      </c>
      <c r="G177" s="822">
        <v>84.8</v>
      </c>
      <c r="H177" s="867">
        <f t="shared" si="13"/>
        <v>84.8</v>
      </c>
      <c r="I177" s="323">
        <f t="shared" si="14"/>
        <v>94.6</v>
      </c>
      <c r="J177" s="395">
        <f t="shared" si="15"/>
        <v>100.5</v>
      </c>
      <c r="K177" s="396"/>
      <c r="L177" s="374">
        <v>116.9</v>
      </c>
      <c r="M177" s="350" t="s">
        <v>240</v>
      </c>
      <c r="N177" s="317">
        <v>97.6</v>
      </c>
      <c r="O177" s="375">
        <v>97.6</v>
      </c>
    </row>
    <row r="178" spans="1:15" ht="15.5" x14ac:dyDescent="0.35">
      <c r="A178" s="445">
        <v>39610</v>
      </c>
      <c r="B178" s="369" t="s">
        <v>241</v>
      </c>
      <c r="C178" s="1134">
        <v>78.72</v>
      </c>
      <c r="D178" s="1134">
        <v>95.06</v>
      </c>
      <c r="E178" s="376" t="s">
        <v>613</v>
      </c>
      <c r="F178" s="115" t="s">
        <v>239</v>
      </c>
      <c r="G178" s="822">
        <v>84.8</v>
      </c>
      <c r="H178" s="867">
        <f t="shared" si="13"/>
        <v>84.8</v>
      </c>
      <c r="I178" s="323">
        <f t="shared" si="14"/>
        <v>94.6</v>
      </c>
      <c r="J178" s="395">
        <f t="shared" si="15"/>
        <v>100.5</v>
      </c>
      <c r="K178" s="396"/>
      <c r="L178" s="374">
        <v>116.9</v>
      </c>
      <c r="M178" s="352" t="s">
        <v>240</v>
      </c>
      <c r="N178" s="317">
        <v>97.6</v>
      </c>
      <c r="O178" s="351">
        <v>97.6</v>
      </c>
    </row>
    <row r="179" spans="1:15" ht="15.5" x14ac:dyDescent="0.35">
      <c r="A179" s="445">
        <v>39626</v>
      </c>
      <c r="B179" s="371" t="s">
        <v>241</v>
      </c>
      <c r="C179" s="1135">
        <v>78.72</v>
      </c>
      <c r="D179" s="1135">
        <v>95.06</v>
      </c>
      <c r="E179" s="114" t="s">
        <v>613</v>
      </c>
      <c r="F179" s="372" t="s">
        <v>242</v>
      </c>
      <c r="G179" s="822">
        <v>85.1</v>
      </c>
      <c r="H179" s="867">
        <f t="shared" si="13"/>
        <v>85</v>
      </c>
      <c r="I179" s="323">
        <f t="shared" si="14"/>
        <v>94.9</v>
      </c>
      <c r="J179" s="400">
        <f t="shared" si="15"/>
        <v>100.9</v>
      </c>
      <c r="K179" s="401"/>
      <c r="L179" s="373">
        <v>117.4</v>
      </c>
      <c r="M179" s="352" t="s">
        <v>240</v>
      </c>
      <c r="N179" s="317">
        <v>97.6</v>
      </c>
      <c r="O179" s="351">
        <v>97.6</v>
      </c>
    </row>
    <row r="180" spans="1:15" ht="15.5" x14ac:dyDescent="0.35">
      <c r="A180" s="445">
        <v>39638</v>
      </c>
      <c r="B180" s="371" t="s">
        <v>241</v>
      </c>
      <c r="C180" s="1135">
        <v>78.72</v>
      </c>
      <c r="D180" s="1135">
        <v>95.06</v>
      </c>
      <c r="E180" s="114" t="s">
        <v>613</v>
      </c>
      <c r="F180" s="115" t="s">
        <v>242</v>
      </c>
      <c r="G180" s="822">
        <v>85.1</v>
      </c>
      <c r="H180" s="867">
        <f t="shared" si="13"/>
        <v>85</v>
      </c>
      <c r="I180" s="323">
        <f t="shared" si="14"/>
        <v>94.9</v>
      </c>
      <c r="J180" s="395">
        <f t="shared" si="15"/>
        <v>100.9</v>
      </c>
      <c r="K180" s="396"/>
      <c r="L180" s="374">
        <v>117.4</v>
      </c>
      <c r="M180" s="350" t="s">
        <v>243</v>
      </c>
      <c r="N180" s="317">
        <v>98</v>
      </c>
      <c r="O180" s="375">
        <v>98</v>
      </c>
    </row>
    <row r="181" spans="1:15" ht="15.5" x14ac:dyDescent="0.35">
      <c r="A181" s="445">
        <v>39645</v>
      </c>
      <c r="B181" s="369" t="s">
        <v>244</v>
      </c>
      <c r="C181" s="1134">
        <v>79.47</v>
      </c>
      <c r="D181" s="1134">
        <v>95.97</v>
      </c>
      <c r="E181" s="376" t="s">
        <v>614</v>
      </c>
      <c r="F181" s="115" t="s">
        <v>242</v>
      </c>
      <c r="G181" s="822">
        <v>85.1</v>
      </c>
      <c r="H181" s="867">
        <f t="shared" si="13"/>
        <v>85</v>
      </c>
      <c r="I181" s="323">
        <f t="shared" si="14"/>
        <v>94.9</v>
      </c>
      <c r="J181" s="395">
        <f t="shared" si="15"/>
        <v>100.9</v>
      </c>
      <c r="K181" s="396"/>
      <c r="L181" s="374">
        <v>117.4</v>
      </c>
      <c r="M181" s="352" t="s">
        <v>243</v>
      </c>
      <c r="N181" s="317">
        <v>98</v>
      </c>
      <c r="O181" s="351">
        <v>98</v>
      </c>
    </row>
    <row r="182" spans="1:15" ht="15.5" x14ac:dyDescent="0.35">
      <c r="A182" s="410">
        <v>39658</v>
      </c>
      <c r="B182" s="371" t="s">
        <v>244</v>
      </c>
      <c r="C182" s="1135">
        <v>79.47</v>
      </c>
      <c r="D182" s="1135">
        <v>95.97</v>
      </c>
      <c r="E182" s="114" t="s">
        <v>614</v>
      </c>
      <c r="F182" s="372" t="s">
        <v>245</v>
      </c>
      <c r="G182" s="822">
        <v>85.5</v>
      </c>
      <c r="H182" s="867">
        <f t="shared" si="13"/>
        <v>85.5</v>
      </c>
      <c r="I182" s="323">
        <f t="shared" si="14"/>
        <v>95.4</v>
      </c>
      <c r="J182" s="400">
        <f t="shared" si="15"/>
        <v>101.4</v>
      </c>
      <c r="K182" s="401"/>
      <c r="L182" s="373">
        <v>118</v>
      </c>
      <c r="M182" s="352" t="s">
        <v>243</v>
      </c>
      <c r="N182" s="317">
        <v>98</v>
      </c>
      <c r="O182" s="351">
        <v>98</v>
      </c>
    </row>
    <row r="183" spans="1:15" ht="15.5" x14ac:dyDescent="0.35">
      <c r="A183" s="106" t="s">
        <v>246</v>
      </c>
      <c r="B183" s="369" t="s">
        <v>247</v>
      </c>
      <c r="C183" s="1134">
        <v>79.98</v>
      </c>
      <c r="D183" s="1134">
        <v>96.58</v>
      </c>
      <c r="E183" s="376" t="s">
        <v>615</v>
      </c>
      <c r="F183" s="115" t="s">
        <v>245</v>
      </c>
      <c r="G183" s="822">
        <v>85.5</v>
      </c>
      <c r="H183" s="867">
        <f t="shared" si="13"/>
        <v>85.5</v>
      </c>
      <c r="I183" s="323">
        <f t="shared" si="14"/>
        <v>95.4</v>
      </c>
      <c r="J183" s="395">
        <f t="shared" si="15"/>
        <v>101.4</v>
      </c>
      <c r="K183" s="396"/>
      <c r="L183" s="374">
        <v>118</v>
      </c>
      <c r="M183" s="352" t="s">
        <v>243</v>
      </c>
      <c r="N183" s="317">
        <v>98</v>
      </c>
      <c r="O183" s="351">
        <v>98</v>
      </c>
    </row>
    <row r="184" spans="1:15" ht="15.5" x14ac:dyDescent="0.35">
      <c r="A184" s="446">
        <v>39700</v>
      </c>
      <c r="B184" s="371" t="s">
        <v>247</v>
      </c>
      <c r="C184" s="1135">
        <v>79.98</v>
      </c>
      <c r="D184" s="1135">
        <v>96.58</v>
      </c>
      <c r="E184" s="114" t="s">
        <v>615</v>
      </c>
      <c r="F184" s="115" t="s">
        <v>245</v>
      </c>
      <c r="G184" s="822">
        <v>85.5</v>
      </c>
      <c r="H184" s="867">
        <f t="shared" si="13"/>
        <v>85.5</v>
      </c>
      <c r="I184" s="323">
        <f t="shared" si="14"/>
        <v>95.4</v>
      </c>
      <c r="J184" s="395">
        <f t="shared" si="15"/>
        <v>101.4</v>
      </c>
      <c r="K184" s="396"/>
      <c r="L184" s="374">
        <v>118</v>
      </c>
      <c r="M184" s="350" t="s">
        <v>248</v>
      </c>
      <c r="N184" s="317">
        <v>98.8</v>
      </c>
      <c r="O184" s="375">
        <v>98.8</v>
      </c>
    </row>
    <row r="185" spans="1:15" ht="15.5" x14ac:dyDescent="0.35">
      <c r="A185" s="446">
        <v>39703</v>
      </c>
      <c r="B185" s="369" t="s">
        <v>249</v>
      </c>
      <c r="C185" s="1134">
        <v>79.36</v>
      </c>
      <c r="D185" s="1134">
        <v>95.83</v>
      </c>
      <c r="E185" s="376" t="s">
        <v>616</v>
      </c>
      <c r="F185" s="115" t="s">
        <v>245</v>
      </c>
      <c r="G185" s="822">
        <v>85.5</v>
      </c>
      <c r="H185" s="867">
        <f t="shared" si="13"/>
        <v>85.5</v>
      </c>
      <c r="I185" s="323">
        <f t="shared" si="14"/>
        <v>95.4</v>
      </c>
      <c r="J185" s="395">
        <f t="shared" si="15"/>
        <v>101.4</v>
      </c>
      <c r="K185" s="396"/>
      <c r="L185" s="374">
        <v>118</v>
      </c>
      <c r="M185" s="352" t="s">
        <v>248</v>
      </c>
      <c r="N185" s="317">
        <v>98.8</v>
      </c>
      <c r="O185" s="351">
        <v>98.8</v>
      </c>
    </row>
    <row r="186" spans="1:15" ht="15.5" x14ac:dyDescent="0.35">
      <c r="A186" s="446">
        <v>39721</v>
      </c>
      <c r="B186" s="371" t="s">
        <v>249</v>
      </c>
      <c r="C186" s="1135">
        <v>79.36</v>
      </c>
      <c r="D186" s="1135">
        <v>95.83</v>
      </c>
      <c r="E186" s="114" t="s">
        <v>616</v>
      </c>
      <c r="F186" s="372" t="s">
        <v>250</v>
      </c>
      <c r="G186" s="822">
        <v>87.4</v>
      </c>
      <c r="H186" s="867">
        <f t="shared" si="13"/>
        <v>87.4</v>
      </c>
      <c r="I186" s="323">
        <f t="shared" si="14"/>
        <v>97.5</v>
      </c>
      <c r="J186" s="400">
        <f t="shared" si="15"/>
        <v>103.6</v>
      </c>
      <c r="K186" s="401"/>
      <c r="L186" s="373">
        <v>120.5</v>
      </c>
      <c r="M186" s="352" t="s">
        <v>248</v>
      </c>
      <c r="N186" s="317">
        <v>98.8</v>
      </c>
      <c r="O186" s="351">
        <v>98.8</v>
      </c>
    </row>
    <row r="187" spans="1:15" ht="15.5" x14ac:dyDescent="0.35">
      <c r="A187" s="446">
        <v>39727</v>
      </c>
      <c r="B187" s="371" t="s">
        <v>249</v>
      </c>
      <c r="C187" s="1135">
        <v>79.36</v>
      </c>
      <c r="D187" s="1135">
        <v>95.83</v>
      </c>
      <c r="E187" s="114" t="s">
        <v>616</v>
      </c>
      <c r="F187" s="115" t="s">
        <v>250</v>
      </c>
      <c r="G187" s="822">
        <v>87.4</v>
      </c>
      <c r="H187" s="867">
        <f t="shared" si="13"/>
        <v>87.4</v>
      </c>
      <c r="I187" s="323">
        <f t="shared" si="14"/>
        <v>97.5</v>
      </c>
      <c r="J187" s="395">
        <f t="shared" si="15"/>
        <v>103.6</v>
      </c>
      <c r="K187" s="396"/>
      <c r="L187" s="374">
        <v>120.5</v>
      </c>
      <c r="M187" s="350" t="s">
        <v>251</v>
      </c>
      <c r="N187" s="317">
        <v>99.2</v>
      </c>
      <c r="O187" s="375">
        <v>99.2</v>
      </c>
    </row>
    <row r="188" spans="1:15" ht="15.5" x14ac:dyDescent="0.35">
      <c r="A188" s="446">
        <v>39735</v>
      </c>
      <c r="B188" s="371" t="s">
        <v>252</v>
      </c>
      <c r="C188" s="1135">
        <v>79.08</v>
      </c>
      <c r="D188" s="1135">
        <v>95.49</v>
      </c>
      <c r="E188" s="114" t="s">
        <v>617</v>
      </c>
      <c r="F188" s="115" t="s">
        <v>253</v>
      </c>
      <c r="G188" s="822">
        <v>87.4</v>
      </c>
      <c r="H188" s="867">
        <f t="shared" si="13"/>
        <v>87.4</v>
      </c>
      <c r="I188" s="323">
        <f t="shared" si="14"/>
        <v>97.5</v>
      </c>
      <c r="J188" s="395">
        <f t="shared" si="15"/>
        <v>103.6</v>
      </c>
      <c r="K188" s="396"/>
      <c r="L188" s="374">
        <v>120.5</v>
      </c>
      <c r="M188" s="352" t="s">
        <v>251</v>
      </c>
      <c r="N188" s="317">
        <v>99.2</v>
      </c>
      <c r="O188" s="351">
        <v>99.2</v>
      </c>
    </row>
    <row r="189" spans="1:15" ht="15.5" x14ac:dyDescent="0.35">
      <c r="A189" s="446"/>
      <c r="B189" s="353" t="s">
        <v>146</v>
      </c>
      <c r="C189" s="1137"/>
      <c r="D189" s="1137"/>
      <c r="E189" s="114"/>
      <c r="F189" s="115"/>
      <c r="G189" s="822"/>
      <c r="H189" s="867"/>
      <c r="I189" s="115"/>
      <c r="J189" s="395"/>
      <c r="K189" s="396"/>
      <c r="L189" s="374" t="s">
        <v>596</v>
      </c>
      <c r="M189" s="352"/>
      <c r="N189" s="387"/>
      <c r="O189" s="351"/>
    </row>
    <row r="190" spans="1:15" ht="15.5" x14ac:dyDescent="0.35">
      <c r="A190" s="446"/>
      <c r="B190" s="356" t="s">
        <v>254</v>
      </c>
      <c r="C190" s="1137"/>
      <c r="D190" s="1137"/>
      <c r="E190" s="114"/>
      <c r="F190" s="115"/>
      <c r="G190" s="822"/>
      <c r="H190" s="867"/>
      <c r="I190" s="115"/>
      <c r="J190" s="395"/>
      <c r="K190" s="396"/>
      <c r="L190" s="374" t="s">
        <v>596</v>
      </c>
      <c r="M190" s="352"/>
      <c r="N190" s="387"/>
      <c r="O190" s="351"/>
    </row>
    <row r="191" spans="1:15" ht="15.5" x14ac:dyDescent="0.35">
      <c r="A191" s="826">
        <v>39751</v>
      </c>
      <c r="B191" s="827" t="s">
        <v>252</v>
      </c>
      <c r="C191" s="1142">
        <v>79.08</v>
      </c>
      <c r="D191" s="1142">
        <v>95.49</v>
      </c>
      <c r="E191" s="828" t="s">
        <v>617</v>
      </c>
      <c r="F191" s="829" t="s">
        <v>255</v>
      </c>
      <c r="G191" s="830">
        <v>88</v>
      </c>
      <c r="H191" s="1034">
        <f t="shared" si="13"/>
        <v>88</v>
      </c>
      <c r="I191" s="831">
        <f t="shared" ref="I191:I223" si="16">ROUND(J191/1.0629,1)</f>
        <v>98.2</v>
      </c>
      <c r="J191" s="832">
        <f t="shared" si="15"/>
        <v>104.4</v>
      </c>
      <c r="K191" s="833"/>
      <c r="L191" s="834">
        <v>121.4</v>
      </c>
      <c r="M191" s="449" t="s">
        <v>251</v>
      </c>
      <c r="N191" s="411">
        <v>99.2</v>
      </c>
      <c r="O191" s="393">
        <v>99.2</v>
      </c>
    </row>
    <row r="192" spans="1:15" ht="15.5" x14ac:dyDescent="0.35">
      <c r="A192" s="450">
        <v>39758</v>
      </c>
      <c r="B192" s="451" t="s">
        <v>252</v>
      </c>
      <c r="C192" s="1136">
        <v>79.08</v>
      </c>
      <c r="D192" s="1136">
        <v>95.49</v>
      </c>
      <c r="E192" s="414" t="s">
        <v>617</v>
      </c>
      <c r="F192" s="434" t="s">
        <v>255</v>
      </c>
      <c r="G192" s="822">
        <v>88</v>
      </c>
      <c r="H192" s="867">
        <f t="shared" si="13"/>
        <v>88</v>
      </c>
      <c r="I192" s="323">
        <f t="shared" si="16"/>
        <v>98.2</v>
      </c>
      <c r="J192" s="395">
        <f t="shared" si="15"/>
        <v>104.4</v>
      </c>
      <c r="K192" s="396"/>
      <c r="L192" s="416">
        <v>121.4</v>
      </c>
      <c r="M192" s="417" t="s">
        <v>256</v>
      </c>
      <c r="N192" s="317">
        <v>99.4</v>
      </c>
      <c r="O192" s="452">
        <v>99.4</v>
      </c>
    </row>
    <row r="193" spans="1:15" ht="15.5" x14ac:dyDescent="0.35">
      <c r="A193" s="450">
        <v>39765</v>
      </c>
      <c r="B193" s="453" t="s">
        <v>257</v>
      </c>
      <c r="C193" s="1141">
        <v>78.42</v>
      </c>
      <c r="D193" s="1141">
        <v>94.7</v>
      </c>
      <c r="E193" s="420" t="s">
        <v>618</v>
      </c>
      <c r="F193" s="434" t="s">
        <v>255</v>
      </c>
      <c r="G193" s="822">
        <v>88</v>
      </c>
      <c r="H193" s="867">
        <f t="shared" si="13"/>
        <v>88</v>
      </c>
      <c r="I193" s="323">
        <f t="shared" si="16"/>
        <v>98.2</v>
      </c>
      <c r="J193" s="395">
        <f t="shared" si="15"/>
        <v>104.4</v>
      </c>
      <c r="K193" s="396"/>
      <c r="L193" s="416">
        <v>121.4</v>
      </c>
      <c r="M193" s="421" t="s">
        <v>256</v>
      </c>
      <c r="N193" s="317">
        <v>99.4</v>
      </c>
      <c r="O193" s="435">
        <v>99.4</v>
      </c>
    </row>
    <row r="194" spans="1:15" ht="15.5" x14ac:dyDescent="0.35">
      <c r="A194" s="450">
        <v>39780</v>
      </c>
      <c r="B194" s="451" t="s">
        <v>257</v>
      </c>
      <c r="C194" s="1136">
        <v>78.42</v>
      </c>
      <c r="D194" s="1136">
        <v>94.7</v>
      </c>
      <c r="E194" s="414" t="s">
        <v>618</v>
      </c>
      <c r="F194" s="433" t="s">
        <v>258</v>
      </c>
      <c r="G194" s="822">
        <v>88.8</v>
      </c>
      <c r="H194" s="867">
        <f t="shared" si="13"/>
        <v>88.7</v>
      </c>
      <c r="I194" s="323">
        <f t="shared" si="16"/>
        <v>99</v>
      </c>
      <c r="J194" s="400">
        <f t="shared" si="15"/>
        <v>105.2</v>
      </c>
      <c r="K194" s="401"/>
      <c r="L194" s="424">
        <v>122.4</v>
      </c>
      <c r="M194" s="421" t="s">
        <v>256</v>
      </c>
      <c r="N194" s="317">
        <v>99.4</v>
      </c>
      <c r="O194" s="435">
        <v>99.4</v>
      </c>
    </row>
    <row r="195" spans="1:15" ht="15.5" x14ac:dyDescent="0.35">
      <c r="A195" s="450">
        <v>39787</v>
      </c>
      <c r="B195" s="451" t="s">
        <v>257</v>
      </c>
      <c r="C195" s="1136">
        <v>78.42</v>
      </c>
      <c r="D195" s="1136">
        <v>94.7</v>
      </c>
      <c r="E195" s="414" t="s">
        <v>618</v>
      </c>
      <c r="F195" s="434" t="s">
        <v>258</v>
      </c>
      <c r="G195" s="822">
        <v>88.8</v>
      </c>
      <c r="H195" s="867">
        <f t="shared" si="13"/>
        <v>88.7</v>
      </c>
      <c r="I195" s="323">
        <f t="shared" si="16"/>
        <v>99</v>
      </c>
      <c r="J195" s="395">
        <f t="shared" si="15"/>
        <v>105.2</v>
      </c>
      <c r="K195" s="396"/>
      <c r="L195" s="416">
        <v>122.4</v>
      </c>
      <c r="M195" s="417" t="s">
        <v>79</v>
      </c>
      <c r="N195" s="317">
        <v>99.7</v>
      </c>
      <c r="O195" s="452">
        <v>99.7</v>
      </c>
    </row>
    <row r="196" spans="1:15" ht="15.5" x14ac:dyDescent="0.35">
      <c r="A196" s="450">
        <v>39798</v>
      </c>
      <c r="B196" s="453" t="s">
        <v>259</v>
      </c>
      <c r="C196" s="1141">
        <v>77.36</v>
      </c>
      <c r="D196" s="1141">
        <v>93.42</v>
      </c>
      <c r="E196" s="420" t="s">
        <v>567</v>
      </c>
      <c r="F196" s="434" t="s">
        <v>258</v>
      </c>
      <c r="G196" s="822">
        <v>88.8</v>
      </c>
      <c r="H196" s="867">
        <f t="shared" si="13"/>
        <v>88.7</v>
      </c>
      <c r="I196" s="323">
        <f t="shared" si="16"/>
        <v>99</v>
      </c>
      <c r="J196" s="395">
        <f t="shared" si="15"/>
        <v>105.2</v>
      </c>
      <c r="K196" s="396"/>
      <c r="L196" s="416">
        <v>122.4</v>
      </c>
      <c r="M196" s="421" t="s">
        <v>79</v>
      </c>
      <c r="N196" s="317">
        <v>99.7</v>
      </c>
      <c r="O196" s="435">
        <v>99.7</v>
      </c>
    </row>
    <row r="197" spans="1:15" ht="15.5" x14ac:dyDescent="0.35">
      <c r="A197" s="454">
        <v>39804</v>
      </c>
      <c r="B197" s="455" t="s">
        <v>260</v>
      </c>
      <c r="C197" s="1144">
        <v>77.36</v>
      </c>
      <c r="D197" s="1144">
        <v>93.42</v>
      </c>
      <c r="E197" s="427" t="s">
        <v>567</v>
      </c>
      <c r="F197" s="456" t="s">
        <v>261</v>
      </c>
      <c r="G197" s="1114">
        <f>I197/1.1153</f>
        <v>88.496368690038565</v>
      </c>
      <c r="H197" s="867">
        <f t="shared" si="13"/>
        <v>88.4</v>
      </c>
      <c r="I197" s="323">
        <f t="shared" si="16"/>
        <v>98.7</v>
      </c>
      <c r="J197" s="402">
        <f t="shared" si="15"/>
        <v>104.9</v>
      </c>
      <c r="K197" s="403"/>
      <c r="L197" s="430">
        <v>122</v>
      </c>
      <c r="M197" s="431" t="s">
        <v>79</v>
      </c>
      <c r="N197" s="317">
        <v>99.7</v>
      </c>
      <c r="O197" s="457">
        <v>99.7</v>
      </c>
    </row>
    <row r="198" spans="1:15" ht="15.5" x14ac:dyDescent="0.35">
      <c r="A198" s="450">
        <v>39821</v>
      </c>
      <c r="B198" s="451" t="s">
        <v>260</v>
      </c>
      <c r="C198" s="1136">
        <v>77.36</v>
      </c>
      <c r="D198" s="1136">
        <v>93.42</v>
      </c>
      <c r="E198" s="414" t="s">
        <v>567</v>
      </c>
      <c r="F198" s="434" t="s">
        <v>261</v>
      </c>
      <c r="G198" s="1114">
        <f t="shared" ref="G198:G199" si="17">I198/1.1153</f>
        <v>88.496368690038565</v>
      </c>
      <c r="H198" s="867">
        <f t="shared" si="13"/>
        <v>88.4</v>
      </c>
      <c r="I198" s="323">
        <f t="shared" si="16"/>
        <v>98.7</v>
      </c>
      <c r="J198" s="395">
        <f t="shared" si="15"/>
        <v>104.9</v>
      </c>
      <c r="K198" s="396"/>
      <c r="L198" s="416">
        <v>122</v>
      </c>
      <c r="M198" s="417" t="s">
        <v>262</v>
      </c>
      <c r="N198" s="317">
        <v>99.7</v>
      </c>
      <c r="O198" s="452">
        <v>99.7</v>
      </c>
    </row>
    <row r="199" spans="1:15" ht="15.5" x14ac:dyDescent="0.35">
      <c r="A199" s="450">
        <v>39827</v>
      </c>
      <c r="B199" s="453" t="s">
        <v>263</v>
      </c>
      <c r="C199" s="1141">
        <v>76.53</v>
      </c>
      <c r="D199" s="1141">
        <v>92.42</v>
      </c>
      <c r="E199" s="420" t="s">
        <v>619</v>
      </c>
      <c r="F199" s="434" t="s">
        <v>261</v>
      </c>
      <c r="G199" s="1114">
        <f t="shared" si="17"/>
        <v>88.496368690038565</v>
      </c>
      <c r="H199" s="867">
        <f t="shared" si="13"/>
        <v>88.4</v>
      </c>
      <c r="I199" s="323">
        <f t="shared" si="16"/>
        <v>98.7</v>
      </c>
      <c r="J199" s="395">
        <f t="shared" si="15"/>
        <v>104.9</v>
      </c>
      <c r="K199" s="396"/>
      <c r="L199" s="416">
        <v>122</v>
      </c>
      <c r="M199" s="421" t="s">
        <v>262</v>
      </c>
      <c r="N199" s="317">
        <v>99.7</v>
      </c>
      <c r="O199" s="435">
        <v>99.7</v>
      </c>
    </row>
    <row r="200" spans="1:15" ht="15.5" x14ac:dyDescent="0.35">
      <c r="A200" s="450">
        <v>39848</v>
      </c>
      <c r="B200" s="451" t="s">
        <v>263</v>
      </c>
      <c r="C200" s="1136">
        <v>76.53</v>
      </c>
      <c r="D200" s="1136">
        <v>92.42</v>
      </c>
      <c r="E200" s="414" t="s">
        <v>619</v>
      </c>
      <c r="F200" s="433" t="s">
        <v>264</v>
      </c>
      <c r="G200" s="822">
        <v>87.9</v>
      </c>
      <c r="H200" s="867">
        <f t="shared" si="13"/>
        <v>87.8</v>
      </c>
      <c r="I200" s="323">
        <f t="shared" si="16"/>
        <v>98</v>
      </c>
      <c r="J200" s="400">
        <f t="shared" si="15"/>
        <v>104.2</v>
      </c>
      <c r="K200" s="401"/>
      <c r="L200" s="424">
        <v>121.2</v>
      </c>
      <c r="M200" s="421" t="s">
        <v>262</v>
      </c>
      <c r="N200" s="317">
        <v>99.7</v>
      </c>
      <c r="O200" s="435">
        <v>99.7</v>
      </c>
    </row>
    <row r="201" spans="1:15" ht="15.5" x14ac:dyDescent="0.35">
      <c r="A201" s="450">
        <v>39853</v>
      </c>
      <c r="B201" s="451" t="s">
        <v>263</v>
      </c>
      <c r="C201" s="1136">
        <v>76.53</v>
      </c>
      <c r="D201" s="1136">
        <v>92.42</v>
      </c>
      <c r="E201" s="414" t="s">
        <v>619</v>
      </c>
      <c r="F201" s="434" t="s">
        <v>264</v>
      </c>
      <c r="G201" s="822">
        <v>87.9</v>
      </c>
      <c r="H201" s="867">
        <f t="shared" si="13"/>
        <v>87.8</v>
      </c>
      <c r="I201" s="323">
        <f t="shared" si="16"/>
        <v>98</v>
      </c>
      <c r="J201" s="395">
        <f t="shared" si="15"/>
        <v>104.2</v>
      </c>
      <c r="K201" s="396"/>
      <c r="L201" s="416">
        <v>121.2</v>
      </c>
      <c r="M201" s="417" t="s">
        <v>265</v>
      </c>
      <c r="N201" s="317">
        <v>100</v>
      </c>
      <c r="O201" s="452">
        <v>100</v>
      </c>
    </row>
    <row r="202" spans="1:15" ht="15.5" x14ac:dyDescent="0.35">
      <c r="A202" s="450">
        <v>39864</v>
      </c>
      <c r="B202" s="453" t="s">
        <v>266</v>
      </c>
      <c r="C202" s="1141">
        <v>76.22</v>
      </c>
      <c r="D202" s="1141">
        <v>92.04</v>
      </c>
      <c r="E202" s="420" t="s">
        <v>620</v>
      </c>
      <c r="F202" s="434" t="s">
        <v>264</v>
      </c>
      <c r="G202" s="822">
        <v>87.9</v>
      </c>
      <c r="H202" s="867">
        <f t="shared" si="13"/>
        <v>87.8</v>
      </c>
      <c r="I202" s="323">
        <f t="shared" si="16"/>
        <v>98</v>
      </c>
      <c r="J202" s="395">
        <f t="shared" si="15"/>
        <v>104.2</v>
      </c>
      <c r="K202" s="396"/>
      <c r="L202" s="416">
        <v>121.2</v>
      </c>
      <c r="M202" s="421" t="s">
        <v>265</v>
      </c>
      <c r="N202" s="317">
        <v>100</v>
      </c>
      <c r="O202" s="435">
        <v>100</v>
      </c>
    </row>
    <row r="203" spans="1:15" ht="15.5" x14ac:dyDescent="0.35">
      <c r="A203" s="450">
        <v>39877</v>
      </c>
      <c r="B203" s="451" t="s">
        <v>266</v>
      </c>
      <c r="C203" s="1136">
        <v>76.22</v>
      </c>
      <c r="D203" s="1136">
        <v>92.04</v>
      </c>
      <c r="E203" s="414" t="s">
        <v>620</v>
      </c>
      <c r="F203" s="433" t="s">
        <v>267</v>
      </c>
      <c r="G203" s="822">
        <v>87.2</v>
      </c>
      <c r="H203" s="867">
        <f t="shared" si="13"/>
        <v>87.1</v>
      </c>
      <c r="I203" s="323">
        <f t="shared" si="16"/>
        <v>97.2</v>
      </c>
      <c r="J203" s="400">
        <f t="shared" si="15"/>
        <v>103.3</v>
      </c>
      <c r="K203" s="401"/>
      <c r="L203" s="424">
        <v>120.1</v>
      </c>
      <c r="M203" s="421" t="s">
        <v>265</v>
      </c>
      <c r="N203" s="317">
        <v>100</v>
      </c>
      <c r="O203" s="435">
        <v>100</v>
      </c>
    </row>
    <row r="204" spans="1:15" ht="15.5" x14ac:dyDescent="0.35">
      <c r="A204" s="450">
        <v>39881</v>
      </c>
      <c r="B204" s="451" t="s">
        <v>266</v>
      </c>
      <c r="C204" s="1136">
        <v>76.22</v>
      </c>
      <c r="D204" s="1136">
        <v>92.04</v>
      </c>
      <c r="E204" s="414" t="s">
        <v>620</v>
      </c>
      <c r="F204" s="434" t="s">
        <v>267</v>
      </c>
      <c r="G204" s="822">
        <v>87.2</v>
      </c>
      <c r="H204" s="867">
        <f t="shared" si="13"/>
        <v>87.1</v>
      </c>
      <c r="I204" s="323">
        <f t="shared" si="16"/>
        <v>97.2</v>
      </c>
      <c r="J204" s="395">
        <f t="shared" si="15"/>
        <v>103.3</v>
      </c>
      <c r="K204" s="396"/>
      <c r="L204" s="416">
        <v>120.1</v>
      </c>
      <c r="M204" s="417" t="s">
        <v>268</v>
      </c>
      <c r="N204" s="317">
        <v>100</v>
      </c>
      <c r="O204" s="452">
        <v>100</v>
      </c>
    </row>
    <row r="205" spans="1:15" ht="15.5" x14ac:dyDescent="0.35">
      <c r="A205" s="458">
        <v>39884</v>
      </c>
      <c r="B205" s="459" t="s">
        <v>269</v>
      </c>
      <c r="C205" s="1146">
        <v>76.53</v>
      </c>
      <c r="D205" s="1146">
        <v>92.42</v>
      </c>
      <c r="E205" s="438" t="s">
        <v>619</v>
      </c>
      <c r="F205" s="439" t="s">
        <v>267</v>
      </c>
      <c r="G205" s="822">
        <v>87.2</v>
      </c>
      <c r="H205" s="867">
        <f t="shared" si="13"/>
        <v>87.1</v>
      </c>
      <c r="I205" s="323">
        <f t="shared" si="16"/>
        <v>97.2</v>
      </c>
      <c r="J205" s="395">
        <f t="shared" si="15"/>
        <v>103.3</v>
      </c>
      <c r="K205" s="396"/>
      <c r="L205" s="416">
        <v>120.1</v>
      </c>
      <c r="M205" s="460" t="s">
        <v>268</v>
      </c>
      <c r="N205" s="317">
        <v>100</v>
      </c>
      <c r="O205" s="461">
        <v>100</v>
      </c>
    </row>
    <row r="206" spans="1:15" ht="15.5" x14ac:dyDescent="0.35">
      <c r="A206" s="447" t="s">
        <v>270</v>
      </c>
      <c r="B206" s="448" t="s">
        <v>271</v>
      </c>
      <c r="C206" s="1147"/>
      <c r="D206" s="1147"/>
      <c r="E206" s="389" t="s">
        <v>272</v>
      </c>
      <c r="F206" s="1243" t="s">
        <v>273</v>
      </c>
      <c r="G206" s="1244"/>
      <c r="H206" s="1244"/>
      <c r="I206" s="1244"/>
      <c r="J206" s="1244"/>
      <c r="K206" s="1244"/>
      <c r="L206" s="1245"/>
      <c r="M206" s="449" t="s">
        <v>274</v>
      </c>
      <c r="N206" s="411" t="s">
        <v>621</v>
      </c>
      <c r="O206" s="411" t="s">
        <v>621</v>
      </c>
    </row>
    <row r="207" spans="1:15" ht="15.5" x14ac:dyDescent="0.35">
      <c r="A207" s="450">
        <v>39905</v>
      </c>
      <c r="B207" s="451" t="s">
        <v>269</v>
      </c>
      <c r="C207" s="1136">
        <v>76.53</v>
      </c>
      <c r="D207" s="1136">
        <v>92.42</v>
      </c>
      <c r="E207" s="414" t="s">
        <v>619</v>
      </c>
      <c r="F207" s="433" t="s">
        <v>275</v>
      </c>
      <c r="G207" s="821">
        <v>85.4</v>
      </c>
      <c r="H207" s="868">
        <f>ROUND(I207/1.1161,1)</f>
        <v>85.4</v>
      </c>
      <c r="I207" s="323">
        <f t="shared" si="16"/>
        <v>95.3</v>
      </c>
      <c r="J207" s="396">
        <v>101.3</v>
      </c>
      <c r="K207" s="396"/>
      <c r="L207" s="462">
        <v>110.7</v>
      </c>
      <c r="M207" s="421" t="s">
        <v>268</v>
      </c>
      <c r="N207" s="317">
        <v>100</v>
      </c>
      <c r="O207" s="435">
        <v>100</v>
      </c>
    </row>
    <row r="208" spans="1:15" ht="15.5" x14ac:dyDescent="0.35">
      <c r="A208" s="450">
        <v>39910</v>
      </c>
      <c r="B208" s="451" t="s">
        <v>269</v>
      </c>
      <c r="C208" s="1136">
        <v>76.53</v>
      </c>
      <c r="D208" s="1136">
        <v>92.42</v>
      </c>
      <c r="E208" s="414" t="s">
        <v>619</v>
      </c>
      <c r="F208" s="434" t="s">
        <v>275</v>
      </c>
      <c r="G208" s="821">
        <v>85.4</v>
      </c>
      <c r="H208" s="868">
        <f t="shared" ref="H208:H271" si="18">ROUND(I208/1.1161,1)</f>
        <v>85.4</v>
      </c>
      <c r="I208" s="323">
        <f t="shared" si="16"/>
        <v>95.3</v>
      </c>
      <c r="J208" s="396">
        <v>101.3</v>
      </c>
      <c r="K208" s="396"/>
      <c r="L208" s="463">
        <v>110.7</v>
      </c>
      <c r="M208" s="417" t="s">
        <v>276</v>
      </c>
      <c r="N208" s="317">
        <v>100</v>
      </c>
      <c r="O208" s="452">
        <v>100</v>
      </c>
    </row>
    <row r="209" spans="1:15" ht="15.5" x14ac:dyDescent="0.35">
      <c r="A209" s="450">
        <v>39913</v>
      </c>
      <c r="B209" s="451" t="s">
        <v>277</v>
      </c>
      <c r="C209" s="1136">
        <v>76.39</v>
      </c>
      <c r="D209" s="1136">
        <v>92.25</v>
      </c>
      <c r="E209" s="414" t="s">
        <v>622</v>
      </c>
      <c r="F209" s="434" t="s">
        <v>275</v>
      </c>
      <c r="G209" s="821">
        <v>85.4</v>
      </c>
      <c r="H209" s="868">
        <f t="shared" si="18"/>
        <v>85.4</v>
      </c>
      <c r="I209" s="323">
        <f t="shared" si="16"/>
        <v>95.3</v>
      </c>
      <c r="J209" s="396">
        <v>101.3</v>
      </c>
      <c r="K209" s="396"/>
      <c r="L209" s="463">
        <v>110.7</v>
      </c>
      <c r="M209" s="421" t="s">
        <v>276</v>
      </c>
      <c r="N209" s="317">
        <v>100</v>
      </c>
      <c r="O209" s="435">
        <v>100</v>
      </c>
    </row>
    <row r="210" spans="1:15" ht="15.5" x14ac:dyDescent="0.35">
      <c r="A210" s="450">
        <v>39933</v>
      </c>
      <c r="B210" s="451" t="s">
        <v>277</v>
      </c>
      <c r="C210" s="1136">
        <v>76.39</v>
      </c>
      <c r="D210" s="1136">
        <v>92.25</v>
      </c>
      <c r="E210" s="414" t="s">
        <v>622</v>
      </c>
      <c r="F210" s="433" t="s">
        <v>278</v>
      </c>
      <c r="G210" s="821">
        <v>84.4</v>
      </c>
      <c r="H210" s="868">
        <f t="shared" si="18"/>
        <v>84.3</v>
      </c>
      <c r="I210" s="323">
        <f t="shared" si="16"/>
        <v>94.1</v>
      </c>
      <c r="J210" s="396">
        <v>100</v>
      </c>
      <c r="K210" s="396"/>
      <c r="L210" s="462">
        <v>109.3</v>
      </c>
      <c r="M210" s="421" t="s">
        <v>276</v>
      </c>
      <c r="N210" s="317">
        <v>100</v>
      </c>
      <c r="O210" s="435">
        <v>100</v>
      </c>
    </row>
    <row r="211" spans="1:15" ht="15.5" x14ac:dyDescent="0.35">
      <c r="A211" s="450">
        <v>39946</v>
      </c>
      <c r="B211" s="369" t="s">
        <v>279</v>
      </c>
      <c r="C211" s="1134">
        <v>76.91</v>
      </c>
      <c r="D211" s="1134">
        <v>92.87</v>
      </c>
      <c r="E211" s="420" t="s">
        <v>623</v>
      </c>
      <c r="F211" s="434" t="s">
        <v>278</v>
      </c>
      <c r="G211" s="821">
        <v>84.4</v>
      </c>
      <c r="H211" s="868">
        <f t="shared" si="18"/>
        <v>84.3</v>
      </c>
      <c r="I211" s="323">
        <f t="shared" si="16"/>
        <v>94.1</v>
      </c>
      <c r="J211" s="396">
        <v>100</v>
      </c>
      <c r="K211" s="396"/>
      <c r="L211" s="463">
        <v>109.3</v>
      </c>
      <c r="M211" s="421" t="s">
        <v>276</v>
      </c>
      <c r="N211" s="317">
        <v>100</v>
      </c>
      <c r="O211" s="435">
        <v>100</v>
      </c>
    </row>
    <row r="212" spans="1:15" ht="15.5" x14ac:dyDescent="0.35">
      <c r="A212" s="450">
        <v>39966</v>
      </c>
      <c r="B212" s="371" t="s">
        <v>279</v>
      </c>
      <c r="C212" s="1135">
        <v>76.91</v>
      </c>
      <c r="D212" s="1135">
        <v>92.87</v>
      </c>
      <c r="E212" s="414" t="s">
        <v>623</v>
      </c>
      <c r="F212" s="433" t="s">
        <v>280</v>
      </c>
      <c r="G212" s="821">
        <v>82.7</v>
      </c>
      <c r="H212" s="868">
        <f t="shared" si="18"/>
        <v>82.6</v>
      </c>
      <c r="I212" s="323">
        <f t="shared" si="16"/>
        <v>92.2</v>
      </c>
      <c r="J212" s="396">
        <v>98</v>
      </c>
      <c r="K212" s="396"/>
      <c r="L212" s="462">
        <v>107.1</v>
      </c>
      <c r="M212" s="421" t="s">
        <v>276</v>
      </c>
      <c r="N212" s="317">
        <v>100</v>
      </c>
      <c r="O212" s="435">
        <v>100</v>
      </c>
    </row>
    <row r="213" spans="1:15" ht="15.5" x14ac:dyDescent="0.35">
      <c r="A213" s="450">
        <v>39976</v>
      </c>
      <c r="B213" s="369" t="s">
        <v>281</v>
      </c>
      <c r="C213" s="1134">
        <v>77.13</v>
      </c>
      <c r="D213" s="1134">
        <v>93.14</v>
      </c>
      <c r="E213" s="420" t="s">
        <v>624</v>
      </c>
      <c r="F213" s="434" t="s">
        <v>280</v>
      </c>
      <c r="G213" s="821">
        <v>82.7</v>
      </c>
      <c r="H213" s="868">
        <f t="shared" si="18"/>
        <v>82.6</v>
      </c>
      <c r="I213" s="323">
        <f t="shared" si="16"/>
        <v>92.2</v>
      </c>
      <c r="J213" s="396">
        <v>98</v>
      </c>
      <c r="K213" s="396"/>
      <c r="L213" s="463">
        <v>107.1</v>
      </c>
      <c r="M213" s="421" t="s">
        <v>276</v>
      </c>
      <c r="N213" s="317">
        <v>100</v>
      </c>
      <c r="O213" s="435">
        <v>100</v>
      </c>
    </row>
    <row r="214" spans="1:15" ht="15.5" x14ac:dyDescent="0.35">
      <c r="A214" s="450">
        <v>39994</v>
      </c>
      <c r="B214" s="371" t="s">
        <v>281</v>
      </c>
      <c r="C214" s="1135">
        <v>77.13</v>
      </c>
      <c r="D214" s="1135">
        <v>93.14</v>
      </c>
      <c r="E214" s="414" t="s">
        <v>624</v>
      </c>
      <c r="F214" s="433" t="s">
        <v>282</v>
      </c>
      <c r="G214" s="821">
        <v>82.2</v>
      </c>
      <c r="H214" s="868">
        <f t="shared" si="18"/>
        <v>82.2</v>
      </c>
      <c r="I214" s="323">
        <f t="shared" si="16"/>
        <v>91.7</v>
      </c>
      <c r="J214" s="396">
        <v>97.5</v>
      </c>
      <c r="K214" s="396"/>
      <c r="L214" s="462">
        <v>106.6</v>
      </c>
      <c r="M214" s="421" t="s">
        <v>276</v>
      </c>
      <c r="N214" s="317">
        <v>100</v>
      </c>
      <c r="O214" s="435">
        <v>100</v>
      </c>
    </row>
    <row r="215" spans="1:15" ht="15.5" x14ac:dyDescent="0.35">
      <c r="A215" s="447" t="s">
        <v>270</v>
      </c>
      <c r="B215" s="448" t="s">
        <v>271</v>
      </c>
      <c r="C215" s="1147"/>
      <c r="D215" s="1147"/>
      <c r="E215" s="389" t="s">
        <v>272</v>
      </c>
      <c r="F215" s="390" t="s">
        <v>271</v>
      </c>
      <c r="G215" s="963"/>
      <c r="H215" s="964">
        <f t="shared" si="18"/>
        <v>0</v>
      </c>
      <c r="I215" s="390"/>
      <c r="J215" s="464"/>
      <c r="K215" s="464"/>
      <c r="L215" s="464"/>
      <c r="M215" s="1246" t="s">
        <v>283</v>
      </c>
      <c r="N215" s="1247"/>
      <c r="O215" s="1248"/>
    </row>
    <row r="216" spans="1:15" ht="15.5" x14ac:dyDescent="0.35">
      <c r="A216" s="450">
        <v>39997</v>
      </c>
      <c r="B216" s="371" t="s">
        <v>281</v>
      </c>
      <c r="C216" s="1135">
        <v>77.13</v>
      </c>
      <c r="D216" s="1135">
        <v>93.14</v>
      </c>
      <c r="E216" s="414" t="s">
        <v>624</v>
      </c>
      <c r="F216" s="434" t="s">
        <v>282</v>
      </c>
      <c r="G216" s="821">
        <v>82.2</v>
      </c>
      <c r="H216" s="868">
        <f t="shared" si="18"/>
        <v>82.2</v>
      </c>
      <c r="I216" s="323">
        <f t="shared" si="16"/>
        <v>91.7</v>
      </c>
      <c r="J216" s="463">
        <v>97.5</v>
      </c>
      <c r="K216" s="463"/>
      <c r="L216" s="463">
        <v>106.6</v>
      </c>
      <c r="M216" s="117" t="s">
        <v>284</v>
      </c>
      <c r="N216" s="465">
        <v>99.8</v>
      </c>
      <c r="O216" s="466"/>
    </row>
    <row r="217" spans="1:15" ht="15.5" x14ac:dyDescent="0.35">
      <c r="A217" s="410">
        <v>40010</v>
      </c>
      <c r="B217" s="369" t="s">
        <v>285</v>
      </c>
      <c r="C217" s="1134">
        <v>77.81</v>
      </c>
      <c r="D217" s="1134">
        <v>93.96</v>
      </c>
      <c r="E217" s="376" t="s">
        <v>625</v>
      </c>
      <c r="F217" s="434" t="s">
        <v>282</v>
      </c>
      <c r="G217" s="821">
        <v>82.2</v>
      </c>
      <c r="H217" s="868">
        <f t="shared" si="18"/>
        <v>82.2</v>
      </c>
      <c r="I217" s="323">
        <f t="shared" si="16"/>
        <v>91.7</v>
      </c>
      <c r="J217" s="463">
        <v>97.5</v>
      </c>
      <c r="K217" s="463"/>
      <c r="L217" s="463">
        <v>106.6</v>
      </c>
      <c r="M217" s="467" t="s">
        <v>284</v>
      </c>
      <c r="N217" s="116">
        <v>99.8</v>
      </c>
      <c r="O217" s="466"/>
    </row>
    <row r="218" spans="1:15" ht="15.5" x14ac:dyDescent="0.35">
      <c r="A218" s="410">
        <v>40023</v>
      </c>
      <c r="B218" s="371" t="s">
        <v>285</v>
      </c>
      <c r="C218" s="1135">
        <v>77.81</v>
      </c>
      <c r="D218" s="1135">
        <v>93.96</v>
      </c>
      <c r="E218" s="114" t="s">
        <v>625</v>
      </c>
      <c r="F218" s="433" t="s">
        <v>286</v>
      </c>
      <c r="G218" s="821">
        <v>82</v>
      </c>
      <c r="H218" s="868">
        <f t="shared" si="18"/>
        <v>81.900000000000006</v>
      </c>
      <c r="I218" s="323">
        <f t="shared" si="16"/>
        <v>91.4</v>
      </c>
      <c r="J218" s="462">
        <v>97.1</v>
      </c>
      <c r="K218" s="462"/>
      <c r="L218" s="462">
        <v>106.2</v>
      </c>
      <c r="M218" s="467" t="s">
        <v>284</v>
      </c>
      <c r="N218" s="116">
        <v>99.8</v>
      </c>
      <c r="O218" s="466"/>
    </row>
    <row r="219" spans="1:15" ht="15.5" x14ac:dyDescent="0.35">
      <c r="A219" s="410">
        <v>40037</v>
      </c>
      <c r="B219" s="369" t="s">
        <v>287</v>
      </c>
      <c r="C219" s="1134">
        <v>77.77</v>
      </c>
      <c r="D219" s="1134">
        <v>93.91</v>
      </c>
      <c r="E219" s="376" t="s">
        <v>626</v>
      </c>
      <c r="F219" s="434" t="s">
        <v>286</v>
      </c>
      <c r="G219" s="821">
        <v>82</v>
      </c>
      <c r="H219" s="868">
        <f t="shared" si="18"/>
        <v>81.900000000000006</v>
      </c>
      <c r="I219" s="323">
        <f t="shared" si="16"/>
        <v>91.4</v>
      </c>
      <c r="J219" s="463">
        <v>97.1</v>
      </c>
      <c r="K219" s="463"/>
      <c r="L219" s="463">
        <v>106.2</v>
      </c>
      <c r="M219" s="467" t="s">
        <v>284</v>
      </c>
      <c r="N219" s="116">
        <v>99.8</v>
      </c>
      <c r="O219" s="466"/>
    </row>
    <row r="220" spans="1:15" ht="15.5" x14ac:dyDescent="0.35">
      <c r="A220" s="410">
        <v>40071</v>
      </c>
      <c r="B220" s="369" t="s">
        <v>288</v>
      </c>
      <c r="C220" s="1134">
        <v>77.989999999999995</v>
      </c>
      <c r="D220" s="1134">
        <v>94.18</v>
      </c>
      <c r="E220" s="376" t="s">
        <v>627</v>
      </c>
      <c r="F220" s="434" t="s">
        <v>286</v>
      </c>
      <c r="G220" s="821">
        <v>82</v>
      </c>
      <c r="H220" s="868">
        <f t="shared" si="18"/>
        <v>81.900000000000006</v>
      </c>
      <c r="I220" s="323">
        <f t="shared" si="16"/>
        <v>91.4</v>
      </c>
      <c r="J220" s="463">
        <v>97.1</v>
      </c>
      <c r="K220" s="463"/>
      <c r="L220" s="463">
        <v>106.2</v>
      </c>
      <c r="M220" s="467" t="s">
        <v>284</v>
      </c>
      <c r="N220" s="116">
        <v>99.8</v>
      </c>
      <c r="O220" s="466"/>
    </row>
    <row r="221" spans="1:15" ht="15.5" x14ac:dyDescent="0.35">
      <c r="A221" s="410">
        <v>40086</v>
      </c>
      <c r="B221" s="371" t="s">
        <v>288</v>
      </c>
      <c r="C221" s="1135">
        <v>77.989999999999995</v>
      </c>
      <c r="D221" s="1135">
        <v>94.18</v>
      </c>
      <c r="E221" s="114" t="s">
        <v>627</v>
      </c>
      <c r="F221" s="433" t="s">
        <v>289</v>
      </c>
      <c r="G221" s="821">
        <v>81</v>
      </c>
      <c r="H221" s="868">
        <f t="shared" si="18"/>
        <v>80.900000000000006</v>
      </c>
      <c r="I221" s="323">
        <f t="shared" si="16"/>
        <v>90.3</v>
      </c>
      <c r="J221" s="462">
        <v>96</v>
      </c>
      <c r="K221" s="462"/>
      <c r="L221" s="462">
        <v>105</v>
      </c>
      <c r="M221" s="467" t="s">
        <v>284</v>
      </c>
      <c r="N221" s="116">
        <v>99.8</v>
      </c>
      <c r="O221" s="466"/>
    </row>
    <row r="222" spans="1:15" ht="15.5" x14ac:dyDescent="0.35">
      <c r="A222" s="410">
        <v>40088</v>
      </c>
      <c r="B222" s="371" t="s">
        <v>288</v>
      </c>
      <c r="C222" s="1135">
        <v>77.989999999999995</v>
      </c>
      <c r="D222" s="1135">
        <v>94.18</v>
      </c>
      <c r="E222" s="114" t="s">
        <v>627</v>
      </c>
      <c r="F222" s="434" t="s">
        <v>289</v>
      </c>
      <c r="G222" s="821">
        <v>81</v>
      </c>
      <c r="H222" s="868">
        <f t="shared" si="18"/>
        <v>80.900000000000006</v>
      </c>
      <c r="I222" s="323">
        <f t="shared" si="16"/>
        <v>90.3</v>
      </c>
      <c r="J222" s="463">
        <v>96</v>
      </c>
      <c r="K222" s="463"/>
      <c r="L222" s="463">
        <v>105</v>
      </c>
      <c r="M222" s="117" t="s">
        <v>290</v>
      </c>
      <c r="N222" s="465">
        <v>99.4</v>
      </c>
      <c r="O222" s="466"/>
    </row>
    <row r="223" spans="1:15" ht="15.5" x14ac:dyDescent="0.35">
      <c r="A223" s="410">
        <v>40099</v>
      </c>
      <c r="B223" s="369" t="s">
        <v>291</v>
      </c>
      <c r="C223" s="1141">
        <v>77.290000000000006</v>
      </c>
      <c r="D223" s="1141">
        <v>93.33</v>
      </c>
      <c r="E223" s="376" t="s">
        <v>381</v>
      </c>
      <c r="F223" s="434" t="s">
        <v>289</v>
      </c>
      <c r="G223" s="821">
        <v>81</v>
      </c>
      <c r="H223" s="868">
        <f t="shared" si="18"/>
        <v>80.900000000000006</v>
      </c>
      <c r="I223" s="323">
        <f t="shared" si="16"/>
        <v>90.3</v>
      </c>
      <c r="J223" s="463">
        <v>96</v>
      </c>
      <c r="K223" s="463"/>
      <c r="L223" s="463">
        <v>105</v>
      </c>
      <c r="M223" s="467" t="s">
        <v>290</v>
      </c>
      <c r="N223" s="116">
        <v>99.4</v>
      </c>
      <c r="O223" s="466"/>
    </row>
    <row r="224" spans="1:15" ht="15.5" x14ac:dyDescent="0.35">
      <c r="A224" s="410"/>
      <c r="B224" s="1035" t="s">
        <v>146</v>
      </c>
      <c r="C224" s="1141"/>
      <c r="D224" s="1141"/>
      <c r="E224" s="376"/>
      <c r="F224" s="434"/>
      <c r="G224" s="821"/>
      <c r="H224" s="868"/>
      <c r="I224" s="434"/>
      <c r="J224" s="463"/>
      <c r="K224" s="416"/>
      <c r="L224" s="396"/>
      <c r="M224" s="467"/>
      <c r="N224" s="116"/>
      <c r="O224" s="466"/>
    </row>
    <row r="225" spans="1:15" ht="15.5" x14ac:dyDescent="0.35">
      <c r="A225" s="410"/>
      <c r="B225" s="1035" t="s">
        <v>292</v>
      </c>
      <c r="C225" s="1141"/>
      <c r="D225" s="1141"/>
      <c r="E225" s="376"/>
      <c r="F225" s="434"/>
      <c r="G225" s="821"/>
      <c r="H225" s="868"/>
      <c r="I225" s="434"/>
      <c r="J225" s="463"/>
      <c r="K225" s="416"/>
      <c r="L225" s="396"/>
      <c r="M225" s="467"/>
      <c r="N225" s="468"/>
      <c r="O225" s="466"/>
    </row>
    <row r="226" spans="1:15" ht="15.5" x14ac:dyDescent="0.35">
      <c r="A226" s="1036">
        <v>40116</v>
      </c>
      <c r="B226" s="1035" t="s">
        <v>291</v>
      </c>
      <c r="C226" s="1148">
        <v>77.290000000000006</v>
      </c>
      <c r="D226" s="1148">
        <v>93.33</v>
      </c>
      <c r="E226" s="1037" t="s">
        <v>381</v>
      </c>
      <c r="F226" s="1038" t="s">
        <v>293</v>
      </c>
      <c r="G226" s="963">
        <v>81.400000000000006</v>
      </c>
      <c r="H226" s="964">
        <f t="shared" si="18"/>
        <v>81.400000000000006</v>
      </c>
      <c r="I226" s="981">
        <f t="shared" ref="I226:I252" si="19">ROUND(J226/1.0629,1)</f>
        <v>90.8</v>
      </c>
      <c r="J226" s="1017">
        <v>96.5</v>
      </c>
      <c r="K226" s="1017"/>
      <c r="L226" s="1017">
        <v>105.5</v>
      </c>
      <c r="M226" s="1039" t="s">
        <v>290</v>
      </c>
      <c r="N226" s="1040">
        <v>99.4</v>
      </c>
      <c r="O226" s="1041"/>
    </row>
    <row r="227" spans="1:15" ht="15.5" x14ac:dyDescent="0.35">
      <c r="A227" s="410">
        <v>40130</v>
      </c>
      <c r="B227" s="369" t="s">
        <v>294</v>
      </c>
      <c r="C227" s="1134">
        <v>77.33</v>
      </c>
      <c r="D227" s="1134">
        <v>93.38</v>
      </c>
      <c r="E227" s="376" t="s">
        <v>628</v>
      </c>
      <c r="F227" s="434" t="s">
        <v>295</v>
      </c>
      <c r="G227" s="821">
        <v>81.400000000000006</v>
      </c>
      <c r="H227" s="868">
        <f t="shared" si="18"/>
        <v>81.400000000000006</v>
      </c>
      <c r="I227" s="323">
        <f t="shared" si="19"/>
        <v>90.8</v>
      </c>
      <c r="J227" s="463">
        <v>96.5</v>
      </c>
      <c r="K227" s="463"/>
      <c r="L227" s="463">
        <v>105.5</v>
      </c>
      <c r="M227" s="467" t="s">
        <v>296</v>
      </c>
      <c r="N227" s="469">
        <v>99.4</v>
      </c>
      <c r="O227" s="466"/>
    </row>
    <row r="228" spans="1:15" ht="15.5" x14ac:dyDescent="0.35">
      <c r="A228" s="410">
        <v>40147</v>
      </c>
      <c r="B228" s="371" t="s">
        <v>294</v>
      </c>
      <c r="C228" s="1135">
        <v>77.33</v>
      </c>
      <c r="D228" s="1135">
        <v>93.38</v>
      </c>
      <c r="E228" s="114" t="s">
        <v>628</v>
      </c>
      <c r="F228" s="433" t="s">
        <v>297</v>
      </c>
      <c r="G228" s="821">
        <v>81.400000000000006</v>
      </c>
      <c r="H228" s="868">
        <f t="shared" si="18"/>
        <v>81.400000000000006</v>
      </c>
      <c r="I228" s="323">
        <f t="shared" si="19"/>
        <v>90.8</v>
      </c>
      <c r="J228" s="463">
        <v>96.5</v>
      </c>
      <c r="K228" s="463"/>
      <c r="L228" s="462">
        <v>105.5</v>
      </c>
      <c r="M228" s="467" t="s">
        <v>296</v>
      </c>
      <c r="N228" s="470">
        <v>99.4</v>
      </c>
      <c r="O228" s="466"/>
    </row>
    <row r="229" spans="1:15" ht="15.5" x14ac:dyDescent="0.35">
      <c r="A229" s="410">
        <v>40162</v>
      </c>
      <c r="B229" s="369" t="s">
        <v>298</v>
      </c>
      <c r="C229" s="1134">
        <v>77.41</v>
      </c>
      <c r="D229" s="1134">
        <v>93.48</v>
      </c>
      <c r="E229" s="376" t="s">
        <v>568</v>
      </c>
      <c r="F229" s="434" t="s">
        <v>297</v>
      </c>
      <c r="G229" s="821">
        <v>81.400000000000006</v>
      </c>
      <c r="H229" s="868">
        <f t="shared" si="18"/>
        <v>81.400000000000006</v>
      </c>
      <c r="I229" s="323">
        <f t="shared" si="19"/>
        <v>90.8</v>
      </c>
      <c r="J229" s="463">
        <v>96.5</v>
      </c>
      <c r="K229" s="463"/>
      <c r="L229" s="463">
        <v>105.5</v>
      </c>
      <c r="M229" s="467" t="s">
        <v>296</v>
      </c>
      <c r="N229" s="470">
        <v>99.4</v>
      </c>
      <c r="O229" s="466"/>
    </row>
    <row r="230" spans="1:15" ht="15.5" x14ac:dyDescent="0.35">
      <c r="A230" s="425">
        <v>40169</v>
      </c>
      <c r="B230" s="378" t="s">
        <v>298</v>
      </c>
      <c r="C230" s="1140">
        <v>77.41</v>
      </c>
      <c r="D230" s="1140">
        <v>93.48</v>
      </c>
      <c r="E230" s="379" t="s">
        <v>568</v>
      </c>
      <c r="F230" s="456" t="s">
        <v>299</v>
      </c>
      <c r="G230" s="821">
        <v>81.8</v>
      </c>
      <c r="H230" s="868">
        <f t="shared" si="18"/>
        <v>81.7</v>
      </c>
      <c r="I230" s="323">
        <f t="shared" si="19"/>
        <v>91.2</v>
      </c>
      <c r="J230" s="463">
        <v>96.9</v>
      </c>
      <c r="K230" s="463"/>
      <c r="L230" s="471">
        <v>105.9</v>
      </c>
      <c r="M230" s="472" t="s">
        <v>296</v>
      </c>
      <c r="N230" s="473">
        <v>99.4</v>
      </c>
      <c r="O230" s="466"/>
    </row>
    <row r="231" spans="1:15" ht="15.5" x14ac:dyDescent="0.35">
      <c r="A231" s="410">
        <v>40185</v>
      </c>
      <c r="B231" s="371" t="s">
        <v>298</v>
      </c>
      <c r="C231" s="1135">
        <v>77.41</v>
      </c>
      <c r="D231" s="1135">
        <v>93.48</v>
      </c>
      <c r="E231" s="114" t="s">
        <v>568</v>
      </c>
      <c r="F231" s="434" t="s">
        <v>299</v>
      </c>
      <c r="G231" s="821">
        <v>81.8</v>
      </c>
      <c r="H231" s="868">
        <f t="shared" si="18"/>
        <v>81.7</v>
      </c>
      <c r="I231" s="323">
        <f t="shared" si="19"/>
        <v>91.2</v>
      </c>
      <c r="J231" s="463">
        <v>96.9</v>
      </c>
      <c r="K231" s="463"/>
      <c r="L231" s="463">
        <v>105.9</v>
      </c>
      <c r="M231" s="115" t="s">
        <v>300</v>
      </c>
      <c r="N231" s="474">
        <v>99.4</v>
      </c>
      <c r="O231" s="466"/>
    </row>
    <row r="232" spans="1:15" ht="15.5" x14ac:dyDescent="0.35">
      <c r="A232" s="410">
        <v>40191</v>
      </c>
      <c r="B232" s="369" t="s">
        <v>301</v>
      </c>
      <c r="C232" s="1134">
        <v>77.62</v>
      </c>
      <c r="D232" s="1134">
        <v>93.73</v>
      </c>
      <c r="E232" s="376" t="s">
        <v>629</v>
      </c>
      <c r="F232" s="434" t="s">
        <v>299</v>
      </c>
      <c r="G232" s="821">
        <v>81.8</v>
      </c>
      <c r="H232" s="868">
        <f t="shared" si="18"/>
        <v>81.7</v>
      </c>
      <c r="I232" s="323">
        <f t="shared" si="19"/>
        <v>91.2</v>
      </c>
      <c r="J232" s="463">
        <v>96.9</v>
      </c>
      <c r="K232" s="463"/>
      <c r="L232" s="463">
        <v>105.9</v>
      </c>
      <c r="M232" s="115" t="s">
        <v>300</v>
      </c>
      <c r="N232" s="474">
        <v>99.4</v>
      </c>
      <c r="O232" s="466"/>
    </row>
    <row r="233" spans="1:15" ht="15.5" x14ac:dyDescent="0.35">
      <c r="A233" s="410">
        <v>40210</v>
      </c>
      <c r="B233" s="371" t="s">
        <v>301</v>
      </c>
      <c r="C233" s="1135">
        <v>77.62</v>
      </c>
      <c r="D233" s="1135">
        <v>93.73</v>
      </c>
      <c r="E233" s="114" t="s">
        <v>629</v>
      </c>
      <c r="F233" s="433" t="s">
        <v>302</v>
      </c>
      <c r="G233" s="821">
        <v>81.5</v>
      </c>
      <c r="H233" s="868">
        <f t="shared" si="18"/>
        <v>81.400000000000006</v>
      </c>
      <c r="I233" s="323">
        <f t="shared" si="19"/>
        <v>90.9</v>
      </c>
      <c r="J233" s="463">
        <v>96.6</v>
      </c>
      <c r="K233" s="463"/>
      <c r="L233" s="462">
        <v>105.6</v>
      </c>
      <c r="M233" s="115" t="s">
        <v>300</v>
      </c>
      <c r="N233" s="474">
        <v>99.4</v>
      </c>
      <c r="O233" s="466"/>
    </row>
    <row r="234" spans="1:15" ht="15.5" x14ac:dyDescent="0.35">
      <c r="A234" s="410">
        <v>40232</v>
      </c>
      <c r="B234" s="369" t="s">
        <v>303</v>
      </c>
      <c r="C234" s="1134">
        <v>78.290000000000006</v>
      </c>
      <c r="D234" s="1134">
        <v>94.54</v>
      </c>
      <c r="E234" s="376" t="s">
        <v>630</v>
      </c>
      <c r="F234" s="434" t="s">
        <v>302</v>
      </c>
      <c r="G234" s="821">
        <v>81.5</v>
      </c>
      <c r="H234" s="868">
        <f t="shared" si="18"/>
        <v>81.400000000000006</v>
      </c>
      <c r="I234" s="323">
        <f t="shared" si="19"/>
        <v>90.9</v>
      </c>
      <c r="J234" s="463">
        <v>96.6</v>
      </c>
      <c r="K234" s="463"/>
      <c r="L234" s="463">
        <v>105.6</v>
      </c>
      <c r="M234" s="115" t="s">
        <v>300</v>
      </c>
      <c r="N234" s="474">
        <v>99.4</v>
      </c>
      <c r="O234" s="466"/>
    </row>
    <row r="235" spans="1:15" ht="15.5" x14ac:dyDescent="0.35">
      <c r="A235" s="410">
        <v>40234</v>
      </c>
      <c r="B235" s="369" t="s">
        <v>303</v>
      </c>
      <c r="C235" s="1134">
        <v>78.290000000000006</v>
      </c>
      <c r="D235" s="1134">
        <v>94.54</v>
      </c>
      <c r="E235" s="376" t="s">
        <v>630</v>
      </c>
      <c r="F235" s="433" t="s">
        <v>304</v>
      </c>
      <c r="G235" s="821">
        <v>82</v>
      </c>
      <c r="H235" s="868">
        <f t="shared" si="18"/>
        <v>81.900000000000006</v>
      </c>
      <c r="I235" s="323">
        <f t="shared" si="19"/>
        <v>91.4</v>
      </c>
      <c r="J235" s="463">
        <v>97.2</v>
      </c>
      <c r="K235" s="463"/>
      <c r="L235" s="462">
        <v>106.3</v>
      </c>
      <c r="M235" s="115" t="s">
        <v>300</v>
      </c>
      <c r="N235" s="474">
        <v>99.4</v>
      </c>
      <c r="O235" s="466"/>
    </row>
    <row r="236" spans="1:15" ht="15.5" x14ac:dyDescent="0.35">
      <c r="A236" s="410">
        <v>40253</v>
      </c>
      <c r="B236" s="369" t="s">
        <v>305</v>
      </c>
      <c r="C236" s="1134">
        <v>78.34</v>
      </c>
      <c r="D236" s="1134">
        <v>94.6</v>
      </c>
      <c r="E236" s="376" t="s">
        <v>631</v>
      </c>
      <c r="F236" s="434" t="s">
        <v>304</v>
      </c>
      <c r="G236" s="821">
        <v>82</v>
      </c>
      <c r="H236" s="868">
        <f t="shared" si="18"/>
        <v>81.900000000000006</v>
      </c>
      <c r="I236" s="323">
        <f t="shared" si="19"/>
        <v>91.4</v>
      </c>
      <c r="J236" s="463">
        <v>97.2</v>
      </c>
      <c r="K236" s="463"/>
      <c r="L236" s="463">
        <v>106.3</v>
      </c>
      <c r="M236" s="115" t="s">
        <v>300</v>
      </c>
      <c r="N236" s="474">
        <v>99.4</v>
      </c>
      <c r="O236" s="466"/>
    </row>
    <row r="237" spans="1:15" ht="15.5" x14ac:dyDescent="0.35">
      <c r="A237" s="410">
        <v>40268</v>
      </c>
      <c r="B237" s="371" t="s">
        <v>305</v>
      </c>
      <c r="C237" s="1135">
        <v>78.34</v>
      </c>
      <c r="D237" s="1135">
        <v>94.6</v>
      </c>
      <c r="E237" s="114" t="s">
        <v>631</v>
      </c>
      <c r="F237" s="433" t="s">
        <v>306</v>
      </c>
      <c r="G237" s="821">
        <v>82.2</v>
      </c>
      <c r="H237" s="868">
        <f t="shared" si="18"/>
        <v>82.2</v>
      </c>
      <c r="I237" s="323">
        <f t="shared" si="19"/>
        <v>91.7</v>
      </c>
      <c r="J237" s="463">
        <v>97.5</v>
      </c>
      <c r="K237" s="463"/>
      <c r="L237" s="462">
        <v>106.6</v>
      </c>
      <c r="M237" s="115" t="s">
        <v>300</v>
      </c>
      <c r="N237" s="474">
        <v>99.4</v>
      </c>
      <c r="O237" s="466"/>
    </row>
    <row r="238" spans="1:15" ht="15.5" x14ac:dyDescent="0.35">
      <c r="A238" s="475">
        <v>40275</v>
      </c>
      <c r="B238" s="371" t="s">
        <v>305</v>
      </c>
      <c r="C238" s="1135">
        <v>78.34</v>
      </c>
      <c r="D238" s="1135">
        <v>94.6</v>
      </c>
      <c r="E238" s="114" t="s">
        <v>631</v>
      </c>
      <c r="F238" s="434" t="s">
        <v>306</v>
      </c>
      <c r="G238" s="821">
        <v>82.2</v>
      </c>
      <c r="H238" s="868">
        <f t="shared" si="18"/>
        <v>82.2</v>
      </c>
      <c r="I238" s="323">
        <f t="shared" si="19"/>
        <v>91.7</v>
      </c>
      <c r="J238" s="463">
        <v>97.5</v>
      </c>
      <c r="K238" s="463"/>
      <c r="L238" s="463">
        <v>106.6</v>
      </c>
      <c r="M238" s="115" t="s">
        <v>307</v>
      </c>
      <c r="N238" s="474">
        <v>99.9</v>
      </c>
      <c r="O238" s="476"/>
    </row>
    <row r="239" spans="1:15" ht="15.5" x14ac:dyDescent="0.35">
      <c r="A239" s="410">
        <v>40281</v>
      </c>
      <c r="B239" s="369" t="s">
        <v>308</v>
      </c>
      <c r="C239" s="1134">
        <v>78.94</v>
      </c>
      <c r="D239" s="1134">
        <v>95.33</v>
      </c>
      <c r="E239" s="376" t="s">
        <v>632</v>
      </c>
      <c r="F239" s="434" t="s">
        <v>306</v>
      </c>
      <c r="G239" s="821">
        <v>82.2</v>
      </c>
      <c r="H239" s="868">
        <f t="shared" si="18"/>
        <v>82.2</v>
      </c>
      <c r="I239" s="323">
        <f t="shared" si="19"/>
        <v>91.7</v>
      </c>
      <c r="J239" s="463">
        <v>97.5</v>
      </c>
      <c r="K239" s="463"/>
      <c r="L239" s="463">
        <v>106.6</v>
      </c>
      <c r="M239" s="115" t="s">
        <v>307</v>
      </c>
      <c r="N239" s="474">
        <v>99.9</v>
      </c>
      <c r="O239" s="477"/>
    </row>
    <row r="240" spans="1:15" ht="15.5" x14ac:dyDescent="0.35">
      <c r="A240" s="410">
        <v>40298</v>
      </c>
      <c r="B240" s="371" t="s">
        <v>308</v>
      </c>
      <c r="C240" s="1135">
        <v>78.94</v>
      </c>
      <c r="D240" s="1135">
        <v>95.33</v>
      </c>
      <c r="E240" s="114" t="s">
        <v>632</v>
      </c>
      <c r="F240" s="433" t="s">
        <v>309</v>
      </c>
      <c r="G240" s="821">
        <v>82.3</v>
      </c>
      <c r="H240" s="868">
        <f t="shared" si="18"/>
        <v>82.3</v>
      </c>
      <c r="I240" s="323">
        <f t="shared" si="19"/>
        <v>91.8</v>
      </c>
      <c r="J240" s="463">
        <v>97.6</v>
      </c>
      <c r="K240" s="463"/>
      <c r="L240" s="462">
        <v>106.7</v>
      </c>
      <c r="M240" s="115" t="s">
        <v>307</v>
      </c>
      <c r="N240" s="474">
        <v>99.9</v>
      </c>
      <c r="O240" s="477"/>
    </row>
    <row r="241" spans="1:15" ht="15.5" x14ac:dyDescent="0.35">
      <c r="A241" s="410">
        <v>40310</v>
      </c>
      <c r="B241" s="369" t="s">
        <v>310</v>
      </c>
      <c r="C241" s="1134">
        <v>79.08</v>
      </c>
      <c r="D241" s="1134">
        <v>95.49</v>
      </c>
      <c r="E241" s="376" t="s">
        <v>633</v>
      </c>
      <c r="F241" s="434" t="s">
        <v>309</v>
      </c>
      <c r="G241" s="821">
        <v>82.3</v>
      </c>
      <c r="H241" s="868">
        <f t="shared" si="18"/>
        <v>82.3</v>
      </c>
      <c r="I241" s="323">
        <f t="shared" si="19"/>
        <v>91.8</v>
      </c>
      <c r="J241" s="463">
        <v>97.6</v>
      </c>
      <c r="K241" s="463"/>
      <c r="L241" s="463">
        <v>106.7</v>
      </c>
      <c r="M241" s="115" t="s">
        <v>307</v>
      </c>
      <c r="N241" s="474">
        <v>99.9</v>
      </c>
      <c r="O241" s="477"/>
    </row>
    <row r="242" spans="1:15" ht="15.5" x14ac:dyDescent="0.35">
      <c r="A242" s="410">
        <v>40330</v>
      </c>
      <c r="B242" s="371" t="s">
        <v>310</v>
      </c>
      <c r="C242" s="1135">
        <v>79.08</v>
      </c>
      <c r="D242" s="1135">
        <v>95.49</v>
      </c>
      <c r="E242" s="114" t="s">
        <v>633</v>
      </c>
      <c r="F242" s="433" t="s">
        <v>311</v>
      </c>
      <c r="G242" s="821">
        <v>82.8</v>
      </c>
      <c r="H242" s="868">
        <f t="shared" si="18"/>
        <v>82.8</v>
      </c>
      <c r="I242" s="323">
        <f t="shared" si="19"/>
        <v>92.4</v>
      </c>
      <c r="J242" s="463">
        <v>98.2</v>
      </c>
      <c r="K242" s="463"/>
      <c r="L242" s="462">
        <v>107.4</v>
      </c>
      <c r="M242" s="115" t="s">
        <v>307</v>
      </c>
      <c r="N242" s="474">
        <v>99.9</v>
      </c>
      <c r="O242" s="477"/>
    </row>
    <row r="243" spans="1:15" ht="15.5" x14ac:dyDescent="0.35">
      <c r="A243" s="410">
        <v>40340</v>
      </c>
      <c r="B243" s="369" t="s">
        <v>312</v>
      </c>
      <c r="C243" s="1134">
        <v>79.14</v>
      </c>
      <c r="D243" s="1134">
        <v>95.57</v>
      </c>
      <c r="E243" s="376" t="s">
        <v>634</v>
      </c>
      <c r="F243" s="434" t="s">
        <v>311</v>
      </c>
      <c r="G243" s="821">
        <v>82.8</v>
      </c>
      <c r="H243" s="868">
        <f t="shared" si="18"/>
        <v>82.8</v>
      </c>
      <c r="I243" s="323">
        <f t="shared" si="19"/>
        <v>92.4</v>
      </c>
      <c r="J243" s="463">
        <v>98.2</v>
      </c>
      <c r="K243" s="463"/>
      <c r="L243" s="463">
        <v>107.4</v>
      </c>
      <c r="M243" s="115" t="s">
        <v>307</v>
      </c>
      <c r="N243" s="474">
        <v>99.9</v>
      </c>
      <c r="O243" s="478"/>
    </row>
    <row r="244" spans="1:15" ht="15.5" x14ac:dyDescent="0.35">
      <c r="A244" s="410">
        <v>40360</v>
      </c>
      <c r="B244" s="371" t="s">
        <v>312</v>
      </c>
      <c r="C244" s="1135">
        <v>79.14</v>
      </c>
      <c r="D244" s="1135">
        <v>95.57</v>
      </c>
      <c r="E244" s="114" t="s">
        <v>634</v>
      </c>
      <c r="F244" s="433" t="s">
        <v>313</v>
      </c>
      <c r="G244" s="821">
        <v>82.9</v>
      </c>
      <c r="H244" s="868">
        <f t="shared" si="18"/>
        <v>82.9</v>
      </c>
      <c r="I244" s="323">
        <f t="shared" si="19"/>
        <v>92.5</v>
      </c>
      <c r="J244" s="463">
        <v>98.3</v>
      </c>
      <c r="K244" s="463"/>
      <c r="L244" s="462">
        <v>107.5</v>
      </c>
      <c r="M244" s="115" t="s">
        <v>307</v>
      </c>
      <c r="N244" s="474">
        <v>99.9</v>
      </c>
      <c r="O244" s="478"/>
    </row>
    <row r="245" spans="1:15" ht="15.5" x14ac:dyDescent="0.35">
      <c r="A245" s="410">
        <v>40366</v>
      </c>
      <c r="B245" s="371" t="s">
        <v>312</v>
      </c>
      <c r="C245" s="1135">
        <v>79.14</v>
      </c>
      <c r="D245" s="1135">
        <v>95.57</v>
      </c>
      <c r="E245" s="114" t="s">
        <v>634</v>
      </c>
      <c r="F245" s="434" t="s">
        <v>313</v>
      </c>
      <c r="G245" s="821">
        <v>82.9</v>
      </c>
      <c r="H245" s="868">
        <f t="shared" si="18"/>
        <v>82.9</v>
      </c>
      <c r="I245" s="323">
        <f t="shared" si="19"/>
        <v>92.5</v>
      </c>
      <c r="J245" s="463">
        <v>98.3</v>
      </c>
      <c r="K245" s="463"/>
      <c r="L245" s="463">
        <v>107.5</v>
      </c>
      <c r="M245" s="115" t="s">
        <v>314</v>
      </c>
      <c r="N245" s="474">
        <v>100.9</v>
      </c>
      <c r="O245" s="477"/>
    </row>
    <row r="246" spans="1:15" ht="15.5" x14ac:dyDescent="0.35">
      <c r="A246" s="436">
        <v>40372</v>
      </c>
      <c r="B246" s="479" t="s">
        <v>315</v>
      </c>
      <c r="C246" s="1149">
        <v>79.05</v>
      </c>
      <c r="D246" s="1149">
        <v>95.46</v>
      </c>
      <c r="E246" s="480" t="s">
        <v>635</v>
      </c>
      <c r="F246" s="439" t="s">
        <v>313</v>
      </c>
      <c r="G246" s="821">
        <v>82.9</v>
      </c>
      <c r="H246" s="868">
        <f t="shared" si="18"/>
        <v>82.9</v>
      </c>
      <c r="I246" s="323">
        <f t="shared" si="19"/>
        <v>92.5</v>
      </c>
      <c r="J246" s="463">
        <v>98.3</v>
      </c>
      <c r="K246" s="481"/>
      <c r="L246" s="481">
        <v>107.5</v>
      </c>
      <c r="M246" s="115" t="s">
        <v>314</v>
      </c>
      <c r="N246" s="474">
        <v>100.9</v>
      </c>
      <c r="O246" s="478"/>
    </row>
    <row r="247" spans="1:15" ht="15.5" x14ac:dyDescent="0.35">
      <c r="A247" s="410">
        <v>40388</v>
      </c>
      <c r="B247" s="371" t="s">
        <v>315</v>
      </c>
      <c r="C247" s="1135">
        <v>79.05</v>
      </c>
      <c r="D247" s="1135">
        <v>95.46</v>
      </c>
      <c r="E247" s="114" t="s">
        <v>635</v>
      </c>
      <c r="F247" s="433" t="s">
        <v>316</v>
      </c>
      <c r="G247" s="821">
        <v>83.4</v>
      </c>
      <c r="H247" s="868">
        <f t="shared" si="18"/>
        <v>83.3</v>
      </c>
      <c r="I247" s="323">
        <f t="shared" si="19"/>
        <v>93</v>
      </c>
      <c r="J247" s="463">
        <v>98.9</v>
      </c>
      <c r="K247" s="463"/>
      <c r="L247" s="462">
        <v>108.1</v>
      </c>
      <c r="M247" s="115" t="s">
        <v>314</v>
      </c>
      <c r="N247" s="474">
        <v>100.9</v>
      </c>
      <c r="O247" s="477"/>
    </row>
    <row r="248" spans="1:15" ht="15.5" x14ac:dyDescent="0.35">
      <c r="A248" s="410">
        <v>40403</v>
      </c>
      <c r="B248" s="369" t="s">
        <v>317</v>
      </c>
      <c r="C248" s="1134">
        <v>79.53</v>
      </c>
      <c r="D248" s="1134">
        <v>96.04</v>
      </c>
      <c r="E248" s="376" t="s">
        <v>636</v>
      </c>
      <c r="F248" s="482" t="s">
        <v>316</v>
      </c>
      <c r="G248" s="821">
        <v>83.4</v>
      </c>
      <c r="H248" s="868">
        <f t="shared" si="18"/>
        <v>83.3</v>
      </c>
      <c r="I248" s="323">
        <f t="shared" si="19"/>
        <v>93</v>
      </c>
      <c r="J248" s="463">
        <v>98.9</v>
      </c>
      <c r="K248" s="463"/>
      <c r="L248" s="463">
        <v>108.1</v>
      </c>
      <c r="M248" s="115" t="s">
        <v>314</v>
      </c>
      <c r="N248" s="474">
        <v>100.9</v>
      </c>
      <c r="O248" s="477"/>
    </row>
    <row r="249" spans="1:15" ht="15.5" x14ac:dyDescent="0.35">
      <c r="A249" s="410">
        <v>40435</v>
      </c>
      <c r="B249" s="369" t="s">
        <v>318</v>
      </c>
      <c r="C249" s="1134">
        <v>79.28</v>
      </c>
      <c r="D249" s="1134">
        <v>95.74</v>
      </c>
      <c r="E249" s="376" t="s">
        <v>637</v>
      </c>
      <c r="F249" s="482" t="s">
        <v>316</v>
      </c>
      <c r="G249" s="821">
        <v>83.4</v>
      </c>
      <c r="H249" s="868">
        <f t="shared" si="18"/>
        <v>83.3</v>
      </c>
      <c r="I249" s="323">
        <f t="shared" si="19"/>
        <v>93</v>
      </c>
      <c r="J249" s="463">
        <v>98.9</v>
      </c>
      <c r="K249" s="463"/>
      <c r="L249" s="463">
        <v>108.1</v>
      </c>
      <c r="M249" s="115" t="s">
        <v>314</v>
      </c>
      <c r="N249" s="474">
        <v>100.9</v>
      </c>
      <c r="O249" s="477"/>
    </row>
    <row r="250" spans="1:15" ht="15.5" x14ac:dyDescent="0.35">
      <c r="A250" s="410">
        <v>40451</v>
      </c>
      <c r="B250" s="371" t="s">
        <v>318</v>
      </c>
      <c r="C250" s="1135">
        <v>79.28</v>
      </c>
      <c r="D250" s="1135">
        <v>95.74</v>
      </c>
      <c r="E250" s="114" t="s">
        <v>637</v>
      </c>
      <c r="F250" s="483" t="s">
        <v>319</v>
      </c>
      <c r="G250" s="821">
        <v>84.1</v>
      </c>
      <c r="H250" s="868">
        <f t="shared" si="18"/>
        <v>84</v>
      </c>
      <c r="I250" s="323">
        <f t="shared" si="19"/>
        <v>93.8</v>
      </c>
      <c r="J250" s="463">
        <v>99.7</v>
      </c>
      <c r="K250" s="463"/>
      <c r="L250" s="462">
        <v>109</v>
      </c>
      <c r="M250" s="115" t="s">
        <v>314</v>
      </c>
      <c r="N250" s="474">
        <v>100.9</v>
      </c>
      <c r="O250" s="477"/>
    </row>
    <row r="251" spans="1:15" ht="15.5" x14ac:dyDescent="0.35">
      <c r="A251" s="410">
        <v>40457</v>
      </c>
      <c r="B251" s="371" t="s">
        <v>318</v>
      </c>
      <c r="C251" s="1135">
        <v>79.28</v>
      </c>
      <c r="D251" s="1135">
        <v>95.74</v>
      </c>
      <c r="E251" s="114" t="s">
        <v>637</v>
      </c>
      <c r="F251" s="482" t="s">
        <v>319</v>
      </c>
      <c r="G251" s="821">
        <v>84.1</v>
      </c>
      <c r="H251" s="868">
        <f t="shared" si="18"/>
        <v>84</v>
      </c>
      <c r="I251" s="323">
        <f t="shared" si="19"/>
        <v>93.8</v>
      </c>
      <c r="J251" s="463">
        <v>99.7</v>
      </c>
      <c r="K251" s="463"/>
      <c r="L251" s="463">
        <v>109</v>
      </c>
      <c r="M251" s="115" t="s">
        <v>320</v>
      </c>
      <c r="N251" s="474">
        <v>102.4</v>
      </c>
      <c r="O251" s="477"/>
    </row>
    <row r="252" spans="1:15" ht="15.5" x14ac:dyDescent="0.35">
      <c r="A252" s="410">
        <v>40464</v>
      </c>
      <c r="B252" s="369" t="s">
        <v>321</v>
      </c>
      <c r="C252" s="1141">
        <v>79.22</v>
      </c>
      <c r="D252" s="1141">
        <v>95.66</v>
      </c>
      <c r="E252" s="376" t="s">
        <v>382</v>
      </c>
      <c r="F252" s="482" t="s">
        <v>319</v>
      </c>
      <c r="G252" s="821">
        <v>84.1</v>
      </c>
      <c r="H252" s="868">
        <f t="shared" si="18"/>
        <v>84</v>
      </c>
      <c r="I252" s="323">
        <f t="shared" si="19"/>
        <v>93.8</v>
      </c>
      <c r="J252" s="463">
        <v>99.7</v>
      </c>
      <c r="K252" s="463"/>
      <c r="L252" s="463">
        <v>109</v>
      </c>
      <c r="M252" s="115" t="s">
        <v>320</v>
      </c>
      <c r="N252" s="474">
        <v>102.4</v>
      </c>
      <c r="O252" s="484"/>
    </row>
    <row r="253" spans="1:15" ht="15.5" x14ac:dyDescent="0.35">
      <c r="A253" s="410"/>
      <c r="B253" s="1035" t="s">
        <v>146</v>
      </c>
      <c r="C253" s="1141"/>
      <c r="D253" s="1141"/>
      <c r="E253" s="376"/>
      <c r="F253" s="434"/>
      <c r="G253" s="821"/>
      <c r="H253" s="868"/>
      <c r="I253" s="434"/>
      <c r="J253" s="463" t="s">
        <v>596</v>
      </c>
      <c r="K253" s="416"/>
      <c r="L253" s="396"/>
      <c r="M253" s="467"/>
      <c r="N253" s="470"/>
      <c r="O253" s="466"/>
    </row>
    <row r="254" spans="1:15" ht="15.5" x14ac:dyDescent="0.35">
      <c r="A254" s="410"/>
      <c r="B254" s="1035" t="s">
        <v>322</v>
      </c>
      <c r="C254" s="1141"/>
      <c r="D254" s="1141"/>
      <c r="E254" s="376"/>
      <c r="F254" s="434"/>
      <c r="G254" s="821"/>
      <c r="H254" s="868"/>
      <c r="I254" s="434"/>
      <c r="J254" s="463" t="s">
        <v>596</v>
      </c>
      <c r="K254" s="416"/>
      <c r="L254" s="396"/>
      <c r="M254" s="467"/>
      <c r="N254" s="485"/>
      <c r="O254" s="466"/>
    </row>
    <row r="255" spans="1:15" ht="15.5" x14ac:dyDescent="0.35">
      <c r="A255" s="1036">
        <v>40479</v>
      </c>
      <c r="B255" s="1016" t="s">
        <v>321</v>
      </c>
      <c r="C255" s="1148">
        <v>79.22</v>
      </c>
      <c r="D255" s="1148">
        <v>95.66</v>
      </c>
      <c r="E255" s="1037" t="s">
        <v>382</v>
      </c>
      <c r="F255" s="1042" t="s">
        <v>323</v>
      </c>
      <c r="G255" s="963">
        <v>84.1</v>
      </c>
      <c r="H255" s="964">
        <f t="shared" si="18"/>
        <v>84</v>
      </c>
      <c r="I255" s="981">
        <f t="shared" ref="I255:I281" si="20">ROUND(J255/1.0629,1)</f>
        <v>93.8</v>
      </c>
      <c r="J255" s="1017">
        <v>99.7</v>
      </c>
      <c r="K255" s="1017"/>
      <c r="L255" s="1017">
        <v>109</v>
      </c>
      <c r="M255" s="1042" t="s">
        <v>320</v>
      </c>
      <c r="N255" s="1019">
        <v>102.4</v>
      </c>
      <c r="O255" s="1043"/>
    </row>
    <row r="256" spans="1:15" ht="15.5" x14ac:dyDescent="0.35">
      <c r="A256" s="486">
        <v>40492</v>
      </c>
      <c r="B256" s="387" t="s">
        <v>324</v>
      </c>
      <c r="C256" s="1141">
        <v>79.260000000000005</v>
      </c>
      <c r="D256" s="1141">
        <v>95.71</v>
      </c>
      <c r="E256" s="487" t="s">
        <v>638</v>
      </c>
      <c r="F256" s="488" t="s">
        <v>323</v>
      </c>
      <c r="G256" s="821">
        <v>84.1</v>
      </c>
      <c r="H256" s="868">
        <f t="shared" si="18"/>
        <v>84</v>
      </c>
      <c r="I256" s="323">
        <f t="shared" si="20"/>
        <v>93.8</v>
      </c>
      <c r="J256" s="463">
        <v>99.7</v>
      </c>
      <c r="K256" s="463"/>
      <c r="L256" s="463">
        <v>109</v>
      </c>
      <c r="M256" s="489" t="s">
        <v>320</v>
      </c>
      <c r="N256" s="470">
        <v>102.4</v>
      </c>
      <c r="O256" s="466"/>
    </row>
    <row r="257" spans="1:15" ht="15.5" x14ac:dyDescent="0.35">
      <c r="A257" s="490">
        <v>40512</v>
      </c>
      <c r="B257" s="491" t="s">
        <v>324</v>
      </c>
      <c r="C257" s="1136">
        <v>79.260000000000005</v>
      </c>
      <c r="D257" s="1136">
        <v>95.71</v>
      </c>
      <c r="E257" s="492" t="s">
        <v>638</v>
      </c>
      <c r="F257" s="493">
        <v>40512</v>
      </c>
      <c r="G257" s="821">
        <v>84.3</v>
      </c>
      <c r="H257" s="868">
        <f t="shared" si="18"/>
        <v>84.2</v>
      </c>
      <c r="I257" s="323">
        <f t="shared" si="20"/>
        <v>94</v>
      </c>
      <c r="J257" s="463">
        <v>99.9</v>
      </c>
      <c r="K257" s="463"/>
      <c r="L257" s="462">
        <v>109.2</v>
      </c>
      <c r="M257" s="489" t="s">
        <v>320</v>
      </c>
      <c r="N257" s="470">
        <v>102.4</v>
      </c>
      <c r="O257" s="466"/>
    </row>
    <row r="258" spans="1:15" ht="15.5" x14ac:dyDescent="0.35">
      <c r="A258" s="490">
        <v>40526</v>
      </c>
      <c r="B258" s="387" t="s">
        <v>325</v>
      </c>
      <c r="C258" s="1141">
        <v>79.22</v>
      </c>
      <c r="D258" s="1141">
        <v>95.66</v>
      </c>
      <c r="E258" s="487" t="s">
        <v>382</v>
      </c>
      <c r="F258" s="494">
        <v>40512</v>
      </c>
      <c r="G258" s="821">
        <v>84.3</v>
      </c>
      <c r="H258" s="868">
        <f t="shared" si="18"/>
        <v>84.2</v>
      </c>
      <c r="I258" s="323">
        <f t="shared" si="20"/>
        <v>94</v>
      </c>
      <c r="J258" s="463">
        <v>99.9</v>
      </c>
      <c r="K258" s="463"/>
      <c r="L258" s="463">
        <v>109.2</v>
      </c>
      <c r="M258" s="489" t="s">
        <v>320</v>
      </c>
      <c r="N258" s="470">
        <v>102.4</v>
      </c>
      <c r="O258" s="466"/>
    </row>
    <row r="259" spans="1:15" ht="15.5" x14ac:dyDescent="0.35">
      <c r="A259" s="495">
        <v>40535</v>
      </c>
      <c r="B259" s="496" t="s">
        <v>325</v>
      </c>
      <c r="C259" s="1150">
        <v>79.22</v>
      </c>
      <c r="D259" s="1150">
        <v>95.66</v>
      </c>
      <c r="E259" s="497" t="s">
        <v>382</v>
      </c>
      <c r="F259" s="498">
        <v>40535</v>
      </c>
      <c r="G259" s="821">
        <v>84.4</v>
      </c>
      <c r="H259" s="868">
        <f t="shared" si="18"/>
        <v>84.3</v>
      </c>
      <c r="I259" s="323">
        <f t="shared" si="20"/>
        <v>94.1</v>
      </c>
      <c r="J259" s="463">
        <v>100</v>
      </c>
      <c r="K259" s="463"/>
      <c r="L259" s="471">
        <v>109.3</v>
      </c>
      <c r="M259" s="499" t="s">
        <v>320</v>
      </c>
      <c r="N259" s="473">
        <v>102.4</v>
      </c>
      <c r="O259" s="500"/>
    </row>
    <row r="260" spans="1:15" ht="15.5" x14ac:dyDescent="0.35">
      <c r="A260" s="486">
        <v>40549</v>
      </c>
      <c r="B260" s="491" t="s">
        <v>325</v>
      </c>
      <c r="C260" s="1136">
        <v>79.22</v>
      </c>
      <c r="D260" s="1136">
        <v>95.66</v>
      </c>
      <c r="E260" s="492" t="s">
        <v>382</v>
      </c>
      <c r="F260" s="494">
        <v>40535</v>
      </c>
      <c r="G260" s="821">
        <v>84.4</v>
      </c>
      <c r="H260" s="868">
        <f t="shared" si="18"/>
        <v>84.3</v>
      </c>
      <c r="I260" s="323">
        <f t="shared" si="20"/>
        <v>94.1</v>
      </c>
      <c r="J260" s="463">
        <v>100</v>
      </c>
      <c r="K260" s="463"/>
      <c r="L260" s="463">
        <v>109.3</v>
      </c>
      <c r="M260" s="501" t="s">
        <v>326</v>
      </c>
      <c r="N260" s="502">
        <v>103.6</v>
      </c>
      <c r="O260" s="503"/>
    </row>
    <row r="261" spans="1:15" ht="15.5" x14ac:dyDescent="0.35">
      <c r="A261" s="486">
        <v>40556</v>
      </c>
      <c r="B261" s="387" t="s">
        <v>327</v>
      </c>
      <c r="C261" s="1141">
        <v>79.84</v>
      </c>
      <c r="D261" s="1141">
        <v>96.41</v>
      </c>
      <c r="E261" s="487" t="s">
        <v>639</v>
      </c>
      <c r="F261" s="494">
        <v>40535</v>
      </c>
      <c r="G261" s="821">
        <v>84.4</v>
      </c>
      <c r="H261" s="868">
        <f t="shared" si="18"/>
        <v>84.3</v>
      </c>
      <c r="I261" s="323">
        <f t="shared" si="20"/>
        <v>94.1</v>
      </c>
      <c r="J261" s="463">
        <v>100</v>
      </c>
      <c r="K261" s="463"/>
      <c r="L261" s="463">
        <v>109.3</v>
      </c>
      <c r="M261" s="501" t="s">
        <v>326</v>
      </c>
      <c r="N261" s="502">
        <v>103.6</v>
      </c>
      <c r="O261" s="503"/>
    </row>
    <row r="262" spans="1:15" ht="15.5" x14ac:dyDescent="0.35">
      <c r="A262" s="486">
        <v>40575</v>
      </c>
      <c r="B262" s="491" t="s">
        <v>327</v>
      </c>
      <c r="C262" s="1136">
        <v>79.84</v>
      </c>
      <c r="D262" s="1136">
        <v>96.41</v>
      </c>
      <c r="E262" s="492" t="s">
        <v>639</v>
      </c>
      <c r="F262" s="494">
        <v>40575</v>
      </c>
      <c r="G262" s="821">
        <v>84.6</v>
      </c>
      <c r="H262" s="868">
        <f t="shared" si="18"/>
        <v>84.6</v>
      </c>
      <c r="I262" s="323">
        <f t="shared" si="20"/>
        <v>94.4</v>
      </c>
      <c r="J262" s="463">
        <v>100.3</v>
      </c>
      <c r="K262" s="463"/>
      <c r="L262" s="463">
        <v>109.7</v>
      </c>
      <c r="M262" s="489" t="s">
        <v>326</v>
      </c>
      <c r="N262" s="470">
        <v>103.6</v>
      </c>
      <c r="O262" s="503"/>
    </row>
    <row r="263" spans="1:15" ht="15.5" x14ac:dyDescent="0.35">
      <c r="A263" s="486">
        <v>40597</v>
      </c>
      <c r="B263" s="387" t="s">
        <v>328</v>
      </c>
      <c r="C263" s="1141">
        <v>80.58</v>
      </c>
      <c r="D263" s="1141">
        <v>97.31</v>
      </c>
      <c r="E263" s="487" t="s">
        <v>640</v>
      </c>
      <c r="F263" s="494">
        <v>40575</v>
      </c>
      <c r="G263" s="821">
        <v>84.6</v>
      </c>
      <c r="H263" s="868">
        <f t="shared" si="18"/>
        <v>84.6</v>
      </c>
      <c r="I263" s="323">
        <f t="shared" si="20"/>
        <v>94.4</v>
      </c>
      <c r="J263" s="463">
        <v>100.3</v>
      </c>
      <c r="K263" s="463"/>
      <c r="L263" s="463">
        <v>109.7</v>
      </c>
      <c r="M263" s="489" t="s">
        <v>326</v>
      </c>
      <c r="N263" s="470">
        <v>103.6</v>
      </c>
      <c r="O263" s="503"/>
    </row>
    <row r="264" spans="1:15" ht="15.5" x14ac:dyDescent="0.35">
      <c r="A264" s="486">
        <v>40602</v>
      </c>
      <c r="B264" s="491" t="s">
        <v>328</v>
      </c>
      <c r="C264" s="1136">
        <v>80.58</v>
      </c>
      <c r="D264" s="1136">
        <v>97.31</v>
      </c>
      <c r="E264" s="492" t="s">
        <v>640</v>
      </c>
      <c r="F264" s="493">
        <v>40602</v>
      </c>
      <c r="G264" s="821">
        <v>85.3</v>
      </c>
      <c r="H264" s="868">
        <f t="shared" si="18"/>
        <v>85.2</v>
      </c>
      <c r="I264" s="323">
        <f t="shared" si="20"/>
        <v>95.1</v>
      </c>
      <c r="J264" s="463">
        <v>101.1</v>
      </c>
      <c r="K264" s="463"/>
      <c r="L264" s="462">
        <v>110.5</v>
      </c>
      <c r="M264" s="489" t="s">
        <v>326</v>
      </c>
      <c r="N264" s="470">
        <v>103.6</v>
      </c>
      <c r="O264" s="503"/>
    </row>
    <row r="265" spans="1:15" ht="15.5" x14ac:dyDescent="0.35">
      <c r="A265" s="486">
        <v>40617</v>
      </c>
      <c r="B265" s="387" t="s">
        <v>329</v>
      </c>
      <c r="C265" s="1141">
        <v>81.2</v>
      </c>
      <c r="D265" s="1141">
        <v>98.05</v>
      </c>
      <c r="E265" s="487" t="s">
        <v>641</v>
      </c>
      <c r="F265" s="494">
        <v>40602</v>
      </c>
      <c r="G265" s="821">
        <v>85.3</v>
      </c>
      <c r="H265" s="868">
        <f t="shared" si="18"/>
        <v>85.2</v>
      </c>
      <c r="I265" s="323">
        <f t="shared" si="20"/>
        <v>95.1</v>
      </c>
      <c r="J265" s="463">
        <v>101.1</v>
      </c>
      <c r="K265" s="463"/>
      <c r="L265" s="463">
        <v>110.5</v>
      </c>
      <c r="M265" s="489" t="s">
        <v>326</v>
      </c>
      <c r="N265" s="470">
        <v>103.6</v>
      </c>
      <c r="O265" s="503"/>
    </row>
    <row r="266" spans="1:15" ht="15.5" x14ac:dyDescent="0.35">
      <c r="A266" s="486">
        <v>40633</v>
      </c>
      <c r="B266" s="491" t="s">
        <v>329</v>
      </c>
      <c r="C266" s="1136">
        <v>81.2</v>
      </c>
      <c r="D266" s="1136">
        <v>98.05</v>
      </c>
      <c r="E266" s="492" t="s">
        <v>641</v>
      </c>
      <c r="F266" s="493">
        <v>40633</v>
      </c>
      <c r="G266" s="821">
        <v>85.7</v>
      </c>
      <c r="H266" s="868">
        <f t="shared" si="18"/>
        <v>85.7</v>
      </c>
      <c r="I266" s="323">
        <f t="shared" si="20"/>
        <v>95.6</v>
      </c>
      <c r="J266" s="463">
        <v>101.6</v>
      </c>
      <c r="K266" s="463"/>
      <c r="L266" s="462">
        <v>111.1</v>
      </c>
      <c r="M266" s="489" t="s">
        <v>326</v>
      </c>
      <c r="N266" s="470">
        <v>103.6</v>
      </c>
      <c r="O266" s="503"/>
    </row>
    <row r="267" spans="1:15" ht="15.5" x14ac:dyDescent="0.35">
      <c r="A267" s="486">
        <v>40640</v>
      </c>
      <c r="B267" s="491" t="s">
        <v>329</v>
      </c>
      <c r="C267" s="1136">
        <v>81.2</v>
      </c>
      <c r="D267" s="1136">
        <v>98.05</v>
      </c>
      <c r="E267" s="492" t="s">
        <v>641</v>
      </c>
      <c r="F267" s="494">
        <v>40633</v>
      </c>
      <c r="G267" s="821">
        <v>85.7</v>
      </c>
      <c r="H267" s="868">
        <f t="shared" si="18"/>
        <v>85.7</v>
      </c>
      <c r="I267" s="323">
        <f t="shared" si="20"/>
        <v>95.6</v>
      </c>
      <c r="J267" s="463">
        <v>101.6</v>
      </c>
      <c r="K267" s="463"/>
      <c r="L267" s="463">
        <v>111.1</v>
      </c>
      <c r="M267" s="501" t="s">
        <v>330</v>
      </c>
      <c r="N267" s="502">
        <v>105.1</v>
      </c>
      <c r="O267" s="503"/>
    </row>
    <row r="268" spans="1:15" ht="15.5" x14ac:dyDescent="0.35">
      <c r="A268" s="486">
        <v>40646</v>
      </c>
      <c r="B268" s="387" t="s">
        <v>331</v>
      </c>
      <c r="C268" s="1141">
        <v>81.61</v>
      </c>
      <c r="D268" s="1141">
        <v>98.55</v>
      </c>
      <c r="E268" s="487" t="s">
        <v>642</v>
      </c>
      <c r="F268" s="494">
        <v>40633</v>
      </c>
      <c r="G268" s="821">
        <v>85.7</v>
      </c>
      <c r="H268" s="868">
        <f t="shared" si="18"/>
        <v>85.7</v>
      </c>
      <c r="I268" s="323">
        <f t="shared" si="20"/>
        <v>95.6</v>
      </c>
      <c r="J268" s="463">
        <v>101.6</v>
      </c>
      <c r="K268" s="463"/>
      <c r="L268" s="463">
        <v>111.1</v>
      </c>
      <c r="M268" s="489" t="s">
        <v>330</v>
      </c>
      <c r="N268" s="470">
        <v>105.1</v>
      </c>
      <c r="O268" s="503"/>
    </row>
    <row r="269" spans="1:15" ht="15.5" x14ac:dyDescent="0.35">
      <c r="A269" s="486">
        <v>40662</v>
      </c>
      <c r="B269" s="491" t="s">
        <v>331</v>
      </c>
      <c r="C269" s="1136">
        <v>81.61</v>
      </c>
      <c r="D269" s="1136">
        <v>98.55</v>
      </c>
      <c r="E269" s="492" t="s">
        <v>642</v>
      </c>
      <c r="F269" s="493">
        <v>40662</v>
      </c>
      <c r="G269" s="821">
        <v>86.3</v>
      </c>
      <c r="H269" s="868">
        <f t="shared" si="18"/>
        <v>86.3</v>
      </c>
      <c r="I269" s="323">
        <f t="shared" si="20"/>
        <v>96.3</v>
      </c>
      <c r="J269" s="463">
        <v>102.4</v>
      </c>
      <c r="K269" s="463"/>
      <c r="L269" s="462">
        <v>112</v>
      </c>
      <c r="M269" s="489" t="s">
        <v>330</v>
      </c>
      <c r="N269" s="470">
        <v>105.1</v>
      </c>
      <c r="O269" s="503"/>
    </row>
    <row r="270" spans="1:15" ht="15.5" x14ac:dyDescent="0.35">
      <c r="A270" s="486">
        <v>40675</v>
      </c>
      <c r="B270" s="387" t="s">
        <v>332</v>
      </c>
      <c r="C270" s="1141">
        <v>81.97</v>
      </c>
      <c r="D270" s="1141">
        <v>98.98</v>
      </c>
      <c r="E270" s="487" t="s">
        <v>643</v>
      </c>
      <c r="F270" s="494">
        <v>40662</v>
      </c>
      <c r="G270" s="821">
        <v>86.3</v>
      </c>
      <c r="H270" s="868">
        <f t="shared" si="18"/>
        <v>86.3</v>
      </c>
      <c r="I270" s="323">
        <f t="shared" si="20"/>
        <v>96.3</v>
      </c>
      <c r="J270" s="463">
        <v>102.4</v>
      </c>
      <c r="K270" s="463"/>
      <c r="L270" s="463">
        <v>112</v>
      </c>
      <c r="M270" s="489" t="s">
        <v>330</v>
      </c>
      <c r="N270" s="470">
        <v>105.1</v>
      </c>
      <c r="O270" s="503"/>
    </row>
    <row r="271" spans="1:15" ht="15.5" x14ac:dyDescent="0.35">
      <c r="A271" s="490">
        <v>40694</v>
      </c>
      <c r="B271" s="491" t="s">
        <v>332</v>
      </c>
      <c r="C271" s="1136">
        <v>81.97</v>
      </c>
      <c r="D271" s="1136">
        <v>98.98</v>
      </c>
      <c r="E271" s="492" t="s">
        <v>643</v>
      </c>
      <c r="F271" s="493">
        <v>40694</v>
      </c>
      <c r="G271" s="821">
        <v>87.2</v>
      </c>
      <c r="H271" s="868">
        <f t="shared" si="18"/>
        <v>87.2</v>
      </c>
      <c r="I271" s="323">
        <f t="shared" si="20"/>
        <v>97.3</v>
      </c>
      <c r="J271" s="463">
        <v>103.4</v>
      </c>
      <c r="K271" s="463"/>
      <c r="L271" s="462">
        <v>113</v>
      </c>
      <c r="M271" s="489" t="s">
        <v>330</v>
      </c>
      <c r="N271" s="470">
        <v>105.1</v>
      </c>
      <c r="O271" s="503"/>
    </row>
    <row r="272" spans="1:15" ht="15.5" x14ac:dyDescent="0.35">
      <c r="A272" s="490">
        <v>40709</v>
      </c>
      <c r="B272" s="387" t="s">
        <v>333</v>
      </c>
      <c r="C272" s="1141">
        <v>81.569999999999993</v>
      </c>
      <c r="D272" s="1141">
        <v>98.5</v>
      </c>
      <c r="E272" s="487" t="s">
        <v>644</v>
      </c>
      <c r="F272" s="494">
        <v>40694</v>
      </c>
      <c r="G272" s="821">
        <v>87.2</v>
      </c>
      <c r="H272" s="868">
        <f t="shared" ref="H272:H335" si="21">ROUND(I272/1.1161,1)</f>
        <v>87.2</v>
      </c>
      <c r="I272" s="323">
        <f t="shared" si="20"/>
        <v>97.3</v>
      </c>
      <c r="J272" s="463">
        <v>103.4</v>
      </c>
      <c r="K272" s="463"/>
      <c r="L272" s="463">
        <v>113</v>
      </c>
      <c r="M272" s="489" t="s">
        <v>330</v>
      </c>
      <c r="N272" s="470">
        <v>105.1</v>
      </c>
      <c r="O272" s="503"/>
    </row>
    <row r="273" spans="1:15" ht="15.5" x14ac:dyDescent="0.35">
      <c r="A273" s="490">
        <v>40724</v>
      </c>
      <c r="B273" s="491" t="s">
        <v>333</v>
      </c>
      <c r="C273" s="1136">
        <v>81.569999999999993</v>
      </c>
      <c r="D273" s="1136">
        <v>98.5</v>
      </c>
      <c r="E273" s="492" t="s">
        <v>644</v>
      </c>
      <c r="F273" s="493">
        <v>40724</v>
      </c>
      <c r="G273" s="821">
        <v>87.9</v>
      </c>
      <c r="H273" s="868">
        <f t="shared" si="21"/>
        <v>87.8</v>
      </c>
      <c r="I273" s="323">
        <f t="shared" si="20"/>
        <v>98</v>
      </c>
      <c r="J273" s="463">
        <v>104.2</v>
      </c>
      <c r="K273" s="463"/>
      <c r="L273" s="462">
        <v>113.9</v>
      </c>
      <c r="M273" s="489" t="s">
        <v>330</v>
      </c>
      <c r="N273" s="470">
        <v>105.1</v>
      </c>
      <c r="O273" s="503"/>
    </row>
    <row r="274" spans="1:15" ht="15.5" x14ac:dyDescent="0.35">
      <c r="A274" s="490">
        <v>40731</v>
      </c>
      <c r="B274" s="491" t="s">
        <v>333</v>
      </c>
      <c r="C274" s="1136">
        <v>81.569999999999993</v>
      </c>
      <c r="D274" s="1136">
        <v>98.5</v>
      </c>
      <c r="E274" s="492" t="s">
        <v>644</v>
      </c>
      <c r="F274" s="494">
        <v>40724</v>
      </c>
      <c r="G274" s="821">
        <v>87.9</v>
      </c>
      <c r="H274" s="868">
        <f t="shared" si="21"/>
        <v>87.8</v>
      </c>
      <c r="I274" s="323">
        <f t="shared" si="20"/>
        <v>98</v>
      </c>
      <c r="J274" s="463">
        <v>104.2</v>
      </c>
      <c r="K274" s="463"/>
      <c r="L274" s="463">
        <v>113.9</v>
      </c>
      <c r="M274" s="501" t="s">
        <v>334</v>
      </c>
      <c r="N274" s="502">
        <v>106.2</v>
      </c>
      <c r="O274" s="503"/>
    </row>
    <row r="275" spans="1:15" ht="15.5" x14ac:dyDescent="0.35">
      <c r="A275" s="490">
        <v>40736</v>
      </c>
      <c r="B275" s="387" t="s">
        <v>335</v>
      </c>
      <c r="C275" s="1141">
        <v>81.540000000000006</v>
      </c>
      <c r="D275" s="1141">
        <v>98.47</v>
      </c>
      <c r="E275" s="487" t="s">
        <v>645</v>
      </c>
      <c r="F275" s="494">
        <v>40724</v>
      </c>
      <c r="G275" s="821">
        <v>87.9</v>
      </c>
      <c r="H275" s="868">
        <f t="shared" si="21"/>
        <v>87.8</v>
      </c>
      <c r="I275" s="323">
        <f t="shared" si="20"/>
        <v>98</v>
      </c>
      <c r="J275" s="463">
        <v>104.2</v>
      </c>
      <c r="K275" s="463"/>
      <c r="L275" s="463">
        <v>113.9</v>
      </c>
      <c r="M275" s="489" t="s">
        <v>334</v>
      </c>
      <c r="N275" s="470">
        <v>106.2</v>
      </c>
      <c r="O275" s="503"/>
    </row>
    <row r="276" spans="1:15" ht="15.5" x14ac:dyDescent="0.35">
      <c r="A276" s="490">
        <v>40753</v>
      </c>
      <c r="B276" s="491" t="s">
        <v>335</v>
      </c>
      <c r="C276" s="1136">
        <v>81.540000000000006</v>
      </c>
      <c r="D276" s="1136">
        <v>98.47</v>
      </c>
      <c r="E276" s="492" t="s">
        <v>645</v>
      </c>
      <c r="F276" s="493">
        <v>40753</v>
      </c>
      <c r="G276" s="821">
        <v>89.4</v>
      </c>
      <c r="H276" s="868">
        <f t="shared" si="21"/>
        <v>89.3</v>
      </c>
      <c r="I276" s="323">
        <f t="shared" si="20"/>
        <v>99.7</v>
      </c>
      <c r="J276" s="463">
        <v>106</v>
      </c>
      <c r="K276" s="463"/>
      <c r="L276" s="462">
        <v>115.9</v>
      </c>
      <c r="M276" s="489" t="s">
        <v>334</v>
      </c>
      <c r="N276" s="470">
        <v>106.2</v>
      </c>
      <c r="O276" s="503"/>
    </row>
    <row r="277" spans="1:15" ht="15.5" x14ac:dyDescent="0.35">
      <c r="A277" s="490">
        <v>40767</v>
      </c>
      <c r="B277" s="387" t="s">
        <v>336</v>
      </c>
      <c r="C277" s="1141">
        <v>81.78</v>
      </c>
      <c r="D277" s="1141">
        <v>98.75</v>
      </c>
      <c r="E277" s="487" t="s">
        <v>646</v>
      </c>
      <c r="F277" s="494">
        <v>40753</v>
      </c>
      <c r="G277" s="821">
        <v>89.4</v>
      </c>
      <c r="H277" s="868">
        <f t="shared" si="21"/>
        <v>89.3</v>
      </c>
      <c r="I277" s="323">
        <f t="shared" si="20"/>
        <v>99.7</v>
      </c>
      <c r="J277" s="463">
        <v>106</v>
      </c>
      <c r="K277" s="463"/>
      <c r="L277" s="463">
        <v>115.9</v>
      </c>
      <c r="M277" s="489" t="s">
        <v>334</v>
      </c>
      <c r="N277" s="470">
        <v>106.2</v>
      </c>
      <c r="O277" s="503"/>
    </row>
    <row r="278" spans="1:15" ht="15.5" x14ac:dyDescent="0.35">
      <c r="A278" s="490">
        <v>40799</v>
      </c>
      <c r="B278" s="387" t="s">
        <v>337</v>
      </c>
      <c r="C278" s="1141">
        <v>81.72</v>
      </c>
      <c r="D278" s="1141">
        <v>98.68</v>
      </c>
      <c r="E278" s="487" t="s">
        <v>647</v>
      </c>
      <c r="F278" s="494">
        <v>40753</v>
      </c>
      <c r="G278" s="821">
        <v>89.4</v>
      </c>
      <c r="H278" s="868">
        <f t="shared" si="21"/>
        <v>89.3</v>
      </c>
      <c r="I278" s="323">
        <f t="shared" si="20"/>
        <v>99.7</v>
      </c>
      <c r="J278" s="463">
        <v>106</v>
      </c>
      <c r="K278" s="463"/>
      <c r="L278" s="463">
        <v>115.9</v>
      </c>
      <c r="M278" s="489" t="s">
        <v>334</v>
      </c>
      <c r="N278" s="470">
        <v>106.2</v>
      </c>
      <c r="O278" s="503"/>
    </row>
    <row r="279" spans="1:15" ht="15.5" x14ac:dyDescent="0.35">
      <c r="A279" s="490">
        <v>40816</v>
      </c>
      <c r="B279" s="491" t="s">
        <v>337</v>
      </c>
      <c r="C279" s="1136">
        <v>81.72</v>
      </c>
      <c r="D279" s="1136">
        <v>98.68</v>
      </c>
      <c r="E279" s="492" t="s">
        <v>647</v>
      </c>
      <c r="F279" s="493">
        <v>40816</v>
      </c>
      <c r="G279" s="821">
        <v>89.1</v>
      </c>
      <c r="H279" s="868">
        <f t="shared" si="21"/>
        <v>89.1</v>
      </c>
      <c r="I279" s="323">
        <f t="shared" si="20"/>
        <v>99.4</v>
      </c>
      <c r="J279" s="463">
        <v>105.6</v>
      </c>
      <c r="K279" s="463"/>
      <c r="L279" s="462">
        <v>115.4</v>
      </c>
      <c r="M279" s="489" t="s">
        <v>334</v>
      </c>
      <c r="N279" s="470">
        <v>106.2</v>
      </c>
      <c r="O279" s="503"/>
    </row>
    <row r="280" spans="1:15" ht="15.5" x14ac:dyDescent="0.35">
      <c r="A280" s="490">
        <v>40821</v>
      </c>
      <c r="B280" s="491" t="s">
        <v>337</v>
      </c>
      <c r="C280" s="1136">
        <v>81.72</v>
      </c>
      <c r="D280" s="1136">
        <v>98.68</v>
      </c>
      <c r="E280" s="492" t="s">
        <v>647</v>
      </c>
      <c r="F280" s="494">
        <v>40816</v>
      </c>
      <c r="G280" s="821">
        <v>89.1</v>
      </c>
      <c r="H280" s="868">
        <f t="shared" si="21"/>
        <v>89.1</v>
      </c>
      <c r="I280" s="323">
        <f t="shared" si="20"/>
        <v>99.4</v>
      </c>
      <c r="J280" s="463">
        <v>105.6</v>
      </c>
      <c r="K280" s="463"/>
      <c r="L280" s="463">
        <v>115.4</v>
      </c>
      <c r="M280" s="501" t="s">
        <v>338</v>
      </c>
      <c r="N280" s="502">
        <v>107.7</v>
      </c>
      <c r="O280" s="503"/>
    </row>
    <row r="281" spans="1:15" ht="15.5" x14ac:dyDescent="0.35">
      <c r="A281" s="490">
        <v>40828</v>
      </c>
      <c r="B281" s="387" t="s">
        <v>339</v>
      </c>
      <c r="C281" s="1141">
        <v>81.75</v>
      </c>
      <c r="D281" s="1141">
        <v>98.72</v>
      </c>
      <c r="E281" s="487" t="s">
        <v>383</v>
      </c>
      <c r="F281" s="494">
        <v>40816</v>
      </c>
      <c r="G281" s="821">
        <v>89.1</v>
      </c>
      <c r="H281" s="868">
        <f t="shared" si="21"/>
        <v>89.1</v>
      </c>
      <c r="I281" s="323">
        <f t="shared" si="20"/>
        <v>99.4</v>
      </c>
      <c r="J281" s="463">
        <v>105.6</v>
      </c>
      <c r="K281" s="463"/>
      <c r="L281" s="463">
        <v>115.4</v>
      </c>
      <c r="M281" s="489" t="s">
        <v>338</v>
      </c>
      <c r="N281" s="470">
        <v>107.7</v>
      </c>
      <c r="O281" s="503"/>
    </row>
    <row r="282" spans="1:15" ht="15.5" x14ac:dyDescent="0.35">
      <c r="A282" s="410"/>
      <c r="B282" s="1035" t="s">
        <v>146</v>
      </c>
      <c r="C282" s="1141"/>
      <c r="D282" s="1141"/>
      <c r="E282" s="376"/>
      <c r="F282" s="434"/>
      <c r="G282" s="821"/>
      <c r="H282" s="868"/>
      <c r="I282" s="434"/>
      <c r="J282" s="463" t="s">
        <v>596</v>
      </c>
      <c r="K282" s="416"/>
      <c r="L282" s="396"/>
      <c r="M282" s="467"/>
      <c r="N282" s="470" t="s">
        <v>596</v>
      </c>
      <c r="O282" s="466"/>
    </row>
    <row r="283" spans="1:15" ht="15.5" x14ac:dyDescent="0.35">
      <c r="A283" s="410"/>
      <c r="B283" s="1035" t="s">
        <v>340</v>
      </c>
      <c r="C283" s="1141"/>
      <c r="D283" s="1141"/>
      <c r="E283" s="376"/>
      <c r="F283" s="434"/>
      <c r="G283" s="821"/>
      <c r="H283" s="868"/>
      <c r="I283" s="434"/>
      <c r="J283" s="463" t="s">
        <v>596</v>
      </c>
      <c r="K283" s="416"/>
      <c r="L283" s="396"/>
      <c r="M283" s="467"/>
      <c r="N283" s="485" t="s">
        <v>596</v>
      </c>
      <c r="O283" s="466"/>
    </row>
    <row r="284" spans="1:15" ht="15.5" x14ac:dyDescent="0.35">
      <c r="A284" s="1036">
        <v>40847</v>
      </c>
      <c r="B284" s="1016" t="s">
        <v>339</v>
      </c>
      <c r="C284" s="1148">
        <v>81.75</v>
      </c>
      <c r="D284" s="1148">
        <v>98.72</v>
      </c>
      <c r="E284" s="1037" t="s">
        <v>383</v>
      </c>
      <c r="F284" s="1036">
        <v>40847</v>
      </c>
      <c r="G284" s="963">
        <v>89</v>
      </c>
      <c r="H284" s="964">
        <f t="shared" si="21"/>
        <v>89</v>
      </c>
      <c r="I284" s="981">
        <f t="shared" ref="I284:I310" si="22">ROUND(J284/1.0629,1)</f>
        <v>99.3</v>
      </c>
      <c r="J284" s="1044">
        <v>105.5</v>
      </c>
      <c r="K284" s="1044"/>
      <c r="L284" s="1017">
        <v>115.3</v>
      </c>
      <c r="M284" s="1042" t="s">
        <v>338</v>
      </c>
      <c r="N284" s="1019">
        <v>107.7</v>
      </c>
      <c r="O284" s="1043"/>
    </row>
    <row r="285" spans="1:15" ht="15.5" x14ac:dyDescent="0.35">
      <c r="A285" s="490">
        <v>40857</v>
      </c>
      <c r="B285" s="387" t="s">
        <v>341</v>
      </c>
      <c r="C285" s="1141">
        <v>81.790000000000006</v>
      </c>
      <c r="D285" s="1141">
        <v>98.77</v>
      </c>
      <c r="E285" s="487" t="s">
        <v>648</v>
      </c>
      <c r="F285" s="494">
        <v>40847</v>
      </c>
      <c r="G285" s="821">
        <v>89</v>
      </c>
      <c r="H285" s="868">
        <f t="shared" si="21"/>
        <v>89</v>
      </c>
      <c r="I285" s="323">
        <f t="shared" si="22"/>
        <v>99.3</v>
      </c>
      <c r="J285" s="463">
        <v>105.5</v>
      </c>
      <c r="K285" s="463"/>
      <c r="L285" s="463">
        <v>115.3</v>
      </c>
      <c r="M285" s="489" t="s">
        <v>338</v>
      </c>
      <c r="N285" s="470">
        <v>107.7</v>
      </c>
      <c r="O285" s="503"/>
    </row>
    <row r="286" spans="1:15" ht="15.5" x14ac:dyDescent="0.35">
      <c r="A286" s="490">
        <v>40877</v>
      </c>
      <c r="B286" s="491" t="s">
        <v>341</v>
      </c>
      <c r="C286" s="1136">
        <v>81.790000000000006</v>
      </c>
      <c r="D286" s="1136">
        <v>98.77</v>
      </c>
      <c r="E286" s="492" t="s">
        <v>648</v>
      </c>
      <c r="F286" s="493">
        <v>40877</v>
      </c>
      <c r="G286" s="821">
        <v>89.3</v>
      </c>
      <c r="H286" s="868">
        <f t="shared" si="21"/>
        <v>89.2</v>
      </c>
      <c r="I286" s="323">
        <f t="shared" si="22"/>
        <v>99.6</v>
      </c>
      <c r="J286" s="463">
        <v>105.9</v>
      </c>
      <c r="K286" s="463"/>
      <c r="L286" s="462">
        <v>115.8</v>
      </c>
      <c r="M286" s="489" t="s">
        <v>338</v>
      </c>
      <c r="N286" s="470">
        <v>107.7</v>
      </c>
      <c r="O286" s="503"/>
    </row>
    <row r="287" spans="1:15" ht="15.5" x14ac:dyDescent="0.35">
      <c r="A287" s="490">
        <v>40890</v>
      </c>
      <c r="B287" s="387" t="s">
        <v>342</v>
      </c>
      <c r="C287" s="1141">
        <v>81.75</v>
      </c>
      <c r="D287" s="1141">
        <v>98.72</v>
      </c>
      <c r="E287" s="487" t="s">
        <v>383</v>
      </c>
      <c r="F287" s="494">
        <v>40877</v>
      </c>
      <c r="G287" s="821">
        <v>89.3</v>
      </c>
      <c r="H287" s="868">
        <f t="shared" si="21"/>
        <v>89.2</v>
      </c>
      <c r="I287" s="323">
        <f t="shared" si="22"/>
        <v>99.6</v>
      </c>
      <c r="J287" s="463">
        <v>105.9</v>
      </c>
      <c r="K287" s="463"/>
      <c r="L287" s="463">
        <v>115.8</v>
      </c>
      <c r="M287" s="489" t="s">
        <v>338</v>
      </c>
      <c r="N287" s="470">
        <v>107.7</v>
      </c>
      <c r="O287" s="503"/>
    </row>
    <row r="288" spans="1:15" ht="15.5" x14ac:dyDescent="0.35">
      <c r="A288" s="486">
        <v>40900</v>
      </c>
      <c r="B288" s="491" t="s">
        <v>342</v>
      </c>
      <c r="C288" s="1136">
        <v>81.75</v>
      </c>
      <c r="D288" s="1136">
        <v>98.72</v>
      </c>
      <c r="E288" s="492" t="s">
        <v>383</v>
      </c>
      <c r="F288" s="504">
        <v>40900</v>
      </c>
      <c r="G288" s="821">
        <v>89.3</v>
      </c>
      <c r="H288" s="868">
        <f t="shared" si="21"/>
        <v>89.2</v>
      </c>
      <c r="I288" s="323">
        <f t="shared" si="22"/>
        <v>99.6</v>
      </c>
      <c r="J288" s="463">
        <v>105.9</v>
      </c>
      <c r="K288" s="463"/>
      <c r="L288" s="462">
        <v>115.8</v>
      </c>
      <c r="M288" s="489" t="s">
        <v>338</v>
      </c>
      <c r="N288" s="470">
        <v>107.7</v>
      </c>
      <c r="O288" s="503"/>
    </row>
    <row r="289" spans="1:31" ht="15.5" x14ac:dyDescent="0.35">
      <c r="A289" s="486">
        <v>40917</v>
      </c>
      <c r="B289" s="491" t="s">
        <v>342</v>
      </c>
      <c r="C289" s="1136">
        <v>81.75</v>
      </c>
      <c r="D289" s="1136">
        <v>98.72</v>
      </c>
      <c r="E289" s="492" t="s">
        <v>383</v>
      </c>
      <c r="F289" s="505">
        <v>40900</v>
      </c>
      <c r="G289" s="821">
        <v>89.3</v>
      </c>
      <c r="H289" s="868">
        <f t="shared" si="21"/>
        <v>89.2</v>
      </c>
      <c r="I289" s="323">
        <f t="shared" si="22"/>
        <v>99.6</v>
      </c>
      <c r="J289" s="463">
        <v>105.9</v>
      </c>
      <c r="K289" s="463"/>
      <c r="L289" s="463">
        <v>115.8</v>
      </c>
      <c r="M289" s="501" t="s">
        <v>343</v>
      </c>
      <c r="N289" s="502">
        <v>108.4</v>
      </c>
      <c r="O289" s="503"/>
    </row>
    <row r="290" spans="1:31" ht="15.5" x14ac:dyDescent="0.35">
      <c r="A290" s="486">
        <v>40920</v>
      </c>
      <c r="B290" s="387" t="s">
        <v>344</v>
      </c>
      <c r="C290" s="1141">
        <v>82.06</v>
      </c>
      <c r="D290" s="1141">
        <v>99.09</v>
      </c>
      <c r="E290" s="487" t="s">
        <v>649</v>
      </c>
      <c r="F290" s="505">
        <v>40900</v>
      </c>
      <c r="G290" s="821">
        <v>89.3</v>
      </c>
      <c r="H290" s="868">
        <f t="shared" si="21"/>
        <v>89.2</v>
      </c>
      <c r="I290" s="323">
        <f t="shared" si="22"/>
        <v>99.6</v>
      </c>
      <c r="J290" s="463">
        <v>105.9</v>
      </c>
      <c r="K290" s="463"/>
      <c r="L290" s="463">
        <v>115.8</v>
      </c>
      <c r="M290" s="489" t="s">
        <v>343</v>
      </c>
      <c r="N290" s="470">
        <v>108.4</v>
      </c>
      <c r="O290" s="503"/>
    </row>
    <row r="291" spans="1:31" ht="15.5" x14ac:dyDescent="0.35">
      <c r="A291" s="86">
        <v>40939</v>
      </c>
      <c r="B291" s="82" t="s">
        <v>344</v>
      </c>
      <c r="C291" s="1151">
        <v>82.06</v>
      </c>
      <c r="D291" s="1151">
        <v>99.09</v>
      </c>
      <c r="E291" s="506" t="s">
        <v>649</v>
      </c>
      <c r="F291" s="88">
        <v>40939</v>
      </c>
      <c r="G291" s="821">
        <v>89.6</v>
      </c>
      <c r="H291" s="868">
        <f t="shared" si="21"/>
        <v>89.5</v>
      </c>
      <c r="I291" s="323">
        <f t="shared" si="22"/>
        <v>99.9</v>
      </c>
      <c r="J291" s="463">
        <v>106.2</v>
      </c>
      <c r="K291" s="463"/>
      <c r="L291" s="81">
        <v>116.1</v>
      </c>
      <c r="M291" s="507" t="s">
        <v>343</v>
      </c>
      <c r="N291" s="80">
        <v>108.4</v>
      </c>
      <c r="O291" s="508"/>
    </row>
    <row r="292" spans="1:31" ht="15.5" x14ac:dyDescent="0.35">
      <c r="A292" s="86">
        <v>40961</v>
      </c>
      <c r="B292" s="81" t="s">
        <v>345</v>
      </c>
      <c r="C292" s="1152">
        <v>82.56</v>
      </c>
      <c r="D292" s="1152">
        <v>99.7</v>
      </c>
      <c r="E292" s="509" t="s">
        <v>650</v>
      </c>
      <c r="F292" s="87">
        <v>40939</v>
      </c>
      <c r="G292" s="821">
        <v>89.6</v>
      </c>
      <c r="H292" s="868">
        <f t="shared" si="21"/>
        <v>89.5</v>
      </c>
      <c r="I292" s="323">
        <f t="shared" si="22"/>
        <v>99.9</v>
      </c>
      <c r="J292" s="463">
        <v>106.2</v>
      </c>
      <c r="K292" s="463"/>
      <c r="L292" s="82">
        <v>116.1</v>
      </c>
      <c r="M292" s="507" t="s">
        <v>343</v>
      </c>
      <c r="N292" s="80">
        <v>108.4</v>
      </c>
      <c r="O292" s="508"/>
    </row>
    <row r="293" spans="1:31" ht="15.5" x14ac:dyDescent="0.35">
      <c r="A293" s="510">
        <v>40966</v>
      </c>
      <c r="B293" s="511" t="s">
        <v>345</v>
      </c>
      <c r="C293" s="1153">
        <v>82.56</v>
      </c>
      <c r="D293" s="1153">
        <v>99.7</v>
      </c>
      <c r="E293" s="512" t="s">
        <v>650</v>
      </c>
      <c r="F293" s="513">
        <v>40966</v>
      </c>
      <c r="G293" s="821">
        <v>89.9</v>
      </c>
      <c r="H293" s="868">
        <f t="shared" si="21"/>
        <v>89.9</v>
      </c>
      <c r="I293" s="323">
        <f t="shared" si="22"/>
        <v>100.3</v>
      </c>
      <c r="J293" s="463">
        <v>106.6</v>
      </c>
      <c r="K293" s="463"/>
      <c r="L293" s="514">
        <v>116.6</v>
      </c>
      <c r="M293" s="515" t="s">
        <v>343</v>
      </c>
      <c r="N293" s="516">
        <v>108.4</v>
      </c>
      <c r="O293" s="517"/>
    </row>
    <row r="294" spans="1:31" ht="15.5" x14ac:dyDescent="0.35">
      <c r="A294" s="518">
        <v>40981</v>
      </c>
      <c r="B294" s="519" t="s">
        <v>346</v>
      </c>
      <c r="C294" s="1154">
        <v>82.64</v>
      </c>
      <c r="D294" s="1154">
        <v>99.79</v>
      </c>
      <c r="E294" s="520" t="s">
        <v>651</v>
      </c>
      <c r="F294" s="521">
        <v>40966</v>
      </c>
      <c r="G294" s="821">
        <v>89.9</v>
      </c>
      <c r="H294" s="868">
        <f t="shared" si="21"/>
        <v>89.9</v>
      </c>
      <c r="I294" s="323">
        <f t="shared" si="22"/>
        <v>100.3</v>
      </c>
      <c r="J294" s="463">
        <v>106.6</v>
      </c>
      <c r="K294" s="463"/>
      <c r="L294" s="522">
        <v>116.6</v>
      </c>
      <c r="M294" s="523" t="s">
        <v>343</v>
      </c>
      <c r="N294" s="524">
        <v>108.4</v>
      </c>
      <c r="O294" s="525"/>
    </row>
    <row r="295" spans="1:31" s="79" customFormat="1" ht="16.5" x14ac:dyDescent="0.35">
      <c r="A295" s="86">
        <v>40998</v>
      </c>
      <c r="B295" s="82" t="s">
        <v>346</v>
      </c>
      <c r="C295" s="1151">
        <v>82.64</v>
      </c>
      <c r="D295" s="1151">
        <v>99.79</v>
      </c>
      <c r="E295" s="506">
        <v>132.62</v>
      </c>
      <c r="F295" s="526">
        <v>40998</v>
      </c>
      <c r="G295" s="821">
        <v>90.2</v>
      </c>
      <c r="H295" s="868">
        <f t="shared" si="21"/>
        <v>90.1</v>
      </c>
      <c r="I295" s="323">
        <f t="shared" si="22"/>
        <v>100.6</v>
      </c>
      <c r="J295" s="463">
        <v>106.9</v>
      </c>
      <c r="K295" s="442"/>
      <c r="L295" s="89">
        <v>116.9</v>
      </c>
      <c r="M295" s="507" t="s">
        <v>343</v>
      </c>
      <c r="N295" s="80">
        <v>108.4</v>
      </c>
      <c r="O295" s="508"/>
      <c r="P295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</row>
    <row r="296" spans="1:31" s="79" customFormat="1" ht="16.5" x14ac:dyDescent="0.35">
      <c r="A296" s="527">
        <v>41002</v>
      </c>
      <c r="B296" s="528" t="s">
        <v>346</v>
      </c>
      <c r="C296" s="1155">
        <v>82.64</v>
      </c>
      <c r="D296" s="1155">
        <v>99.79</v>
      </c>
      <c r="E296" s="529">
        <v>132.62</v>
      </c>
      <c r="F296" s="530">
        <v>40998</v>
      </c>
      <c r="G296" s="821">
        <v>90.2</v>
      </c>
      <c r="H296" s="868">
        <f t="shared" si="21"/>
        <v>90.1</v>
      </c>
      <c r="I296" s="323">
        <f t="shared" si="22"/>
        <v>100.6</v>
      </c>
      <c r="J296" s="463">
        <v>106.9</v>
      </c>
      <c r="K296" s="442"/>
      <c r="L296" s="89">
        <v>116.9</v>
      </c>
      <c r="M296" s="531" t="s">
        <v>347</v>
      </c>
      <c r="N296" s="531">
        <v>109.4</v>
      </c>
      <c r="O296" s="532"/>
      <c r="P296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</row>
    <row r="297" spans="1:31" s="79" customFormat="1" ht="16.5" x14ac:dyDescent="0.35">
      <c r="A297" s="527">
        <v>41011</v>
      </c>
      <c r="B297" s="533" t="s">
        <v>348</v>
      </c>
      <c r="C297" s="1156">
        <v>83.11</v>
      </c>
      <c r="D297" s="1156">
        <v>100.36</v>
      </c>
      <c r="E297" s="534">
        <v>133.38</v>
      </c>
      <c r="F297" s="530">
        <v>40998</v>
      </c>
      <c r="G297" s="821">
        <v>90.2</v>
      </c>
      <c r="H297" s="868">
        <f t="shared" si="21"/>
        <v>90.1</v>
      </c>
      <c r="I297" s="323">
        <f t="shared" si="22"/>
        <v>100.6</v>
      </c>
      <c r="J297" s="463">
        <v>106.9</v>
      </c>
      <c r="K297" s="442"/>
      <c r="L297" s="89">
        <v>116.9</v>
      </c>
      <c r="M297" s="535" t="s">
        <v>347</v>
      </c>
      <c r="N297" s="535">
        <v>109.4</v>
      </c>
      <c r="O297" s="532"/>
      <c r="P297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</row>
    <row r="298" spans="1:31" s="79" customFormat="1" ht="16.5" x14ac:dyDescent="0.35">
      <c r="A298" s="536">
        <v>41026</v>
      </c>
      <c r="B298" s="537" t="s">
        <v>348</v>
      </c>
      <c r="C298" s="1157">
        <v>83.11</v>
      </c>
      <c r="D298" s="1157">
        <v>100.36</v>
      </c>
      <c r="E298" s="538">
        <v>133.38</v>
      </c>
      <c r="F298" s="539">
        <v>41026</v>
      </c>
      <c r="G298" s="821">
        <v>90.1</v>
      </c>
      <c r="H298" s="868">
        <f t="shared" si="21"/>
        <v>90</v>
      </c>
      <c r="I298" s="323">
        <f t="shared" si="22"/>
        <v>100.5</v>
      </c>
      <c r="J298" s="463">
        <v>106.8</v>
      </c>
      <c r="K298" s="442"/>
      <c r="L298" s="540">
        <v>116.8</v>
      </c>
      <c r="M298" s="541" t="s">
        <v>347</v>
      </c>
      <c r="N298" s="541">
        <v>109.4</v>
      </c>
      <c r="O298" s="542"/>
      <c r="P29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</row>
    <row r="299" spans="1:31" ht="15.5" x14ac:dyDescent="0.35">
      <c r="A299" s="536">
        <v>41044</v>
      </c>
      <c r="B299" s="543" t="s">
        <v>349</v>
      </c>
      <c r="C299" s="1158">
        <v>83.45</v>
      </c>
      <c r="D299" s="1158">
        <v>100.77</v>
      </c>
      <c r="E299" s="544">
        <v>133.91999999999999</v>
      </c>
      <c r="F299" s="545">
        <v>41026</v>
      </c>
      <c r="G299" s="821">
        <v>90.1</v>
      </c>
      <c r="H299" s="868">
        <f t="shared" si="21"/>
        <v>90</v>
      </c>
      <c r="I299" s="323">
        <f t="shared" si="22"/>
        <v>100.5</v>
      </c>
      <c r="J299" s="463">
        <v>106.8</v>
      </c>
      <c r="K299" s="442"/>
      <c r="L299" s="546">
        <v>116.8</v>
      </c>
      <c r="M299" s="541" t="s">
        <v>347</v>
      </c>
      <c r="N299" s="541">
        <v>109.4</v>
      </c>
      <c r="O299" s="542"/>
    </row>
    <row r="300" spans="1:31" s="79" customFormat="1" ht="16.5" x14ac:dyDescent="0.35">
      <c r="A300" s="86">
        <v>41060</v>
      </c>
      <c r="B300" s="82" t="s">
        <v>349</v>
      </c>
      <c r="C300" s="1151">
        <v>83.45</v>
      </c>
      <c r="D300" s="1151">
        <v>100.77</v>
      </c>
      <c r="E300" s="506">
        <v>133.91999999999999</v>
      </c>
      <c r="F300" s="526">
        <v>41060</v>
      </c>
      <c r="G300" s="821">
        <v>90.7</v>
      </c>
      <c r="H300" s="868">
        <f t="shared" si="21"/>
        <v>90.7</v>
      </c>
      <c r="I300" s="323">
        <f t="shared" si="22"/>
        <v>101.2</v>
      </c>
      <c r="J300" s="463">
        <v>107.6</v>
      </c>
      <c r="K300" s="442"/>
      <c r="L300" s="89">
        <v>117.6</v>
      </c>
      <c r="M300" s="80" t="s">
        <v>347</v>
      </c>
      <c r="N300" s="80">
        <v>109.4</v>
      </c>
      <c r="O300" s="508"/>
      <c r="P300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</row>
    <row r="301" spans="1:31" s="79" customFormat="1" ht="16.5" x14ac:dyDescent="0.35">
      <c r="A301" s="86">
        <v>41073</v>
      </c>
      <c r="B301" s="81" t="s">
        <v>350</v>
      </c>
      <c r="C301" s="1152">
        <v>82.9</v>
      </c>
      <c r="D301" s="1152">
        <v>100.11</v>
      </c>
      <c r="E301" s="509">
        <v>133.05000000000001</v>
      </c>
      <c r="F301" s="547">
        <v>41060</v>
      </c>
      <c r="G301" s="821">
        <v>90.7</v>
      </c>
      <c r="H301" s="868">
        <f t="shared" si="21"/>
        <v>90.7</v>
      </c>
      <c r="I301" s="323">
        <f t="shared" si="22"/>
        <v>101.2</v>
      </c>
      <c r="J301" s="463">
        <v>107.6</v>
      </c>
      <c r="K301" s="442"/>
      <c r="L301" s="90">
        <v>117.6</v>
      </c>
      <c r="M301" s="80" t="s">
        <v>347</v>
      </c>
      <c r="N301" s="80">
        <v>109.4</v>
      </c>
      <c r="O301" s="508"/>
      <c r="P301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</row>
    <row r="302" spans="1:31" s="79" customFormat="1" ht="16.5" x14ac:dyDescent="0.35">
      <c r="A302" s="548">
        <v>41089</v>
      </c>
      <c r="B302" s="549" t="s">
        <v>350</v>
      </c>
      <c r="C302" s="1159">
        <v>82.9</v>
      </c>
      <c r="D302" s="1159">
        <v>100.11</v>
      </c>
      <c r="E302" s="550">
        <v>133.05000000000001</v>
      </c>
      <c r="F302" s="551">
        <v>41089</v>
      </c>
      <c r="G302" s="821">
        <v>91.5</v>
      </c>
      <c r="H302" s="868">
        <f t="shared" si="21"/>
        <v>91.4</v>
      </c>
      <c r="I302" s="323">
        <f t="shared" si="22"/>
        <v>102</v>
      </c>
      <c r="J302" s="463">
        <v>108.4</v>
      </c>
      <c r="K302" s="552"/>
      <c r="L302" s="553">
        <v>118.5</v>
      </c>
      <c r="M302" s="554" t="s">
        <v>347</v>
      </c>
      <c r="N302" s="554">
        <v>109.4</v>
      </c>
      <c r="O302" s="555"/>
      <c r="P302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</row>
    <row r="303" spans="1:31" s="79" customFormat="1" ht="16.5" x14ac:dyDescent="0.35">
      <c r="A303" s="86">
        <v>41092</v>
      </c>
      <c r="B303" s="82" t="s">
        <v>350</v>
      </c>
      <c r="C303" s="1151">
        <v>82.9</v>
      </c>
      <c r="D303" s="1151">
        <v>100.11</v>
      </c>
      <c r="E303" s="92">
        <v>133.05000000000001</v>
      </c>
      <c r="F303" s="556">
        <v>41089</v>
      </c>
      <c r="G303" s="821">
        <v>91.5</v>
      </c>
      <c r="H303" s="868">
        <f t="shared" si="21"/>
        <v>91.4</v>
      </c>
      <c r="I303" s="323">
        <f t="shared" si="22"/>
        <v>102</v>
      </c>
      <c r="J303" s="463">
        <v>108.4</v>
      </c>
      <c r="K303" s="552"/>
      <c r="L303" s="93">
        <v>118.5</v>
      </c>
      <c r="M303" s="557" t="s">
        <v>351</v>
      </c>
      <c r="N303" s="83">
        <v>109.9</v>
      </c>
      <c r="O303" s="508"/>
      <c r="P303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</row>
    <row r="304" spans="1:31" ht="15.5" x14ac:dyDescent="0.35">
      <c r="A304" s="86">
        <v>41102</v>
      </c>
      <c r="B304" s="81" t="s">
        <v>352</v>
      </c>
      <c r="C304" s="1152">
        <v>82.72</v>
      </c>
      <c r="D304" s="1152">
        <v>99.89</v>
      </c>
      <c r="E304" s="94">
        <v>132.76</v>
      </c>
      <c r="F304" s="556">
        <v>41089</v>
      </c>
      <c r="G304" s="821">
        <v>91.5</v>
      </c>
      <c r="H304" s="868">
        <f t="shared" si="21"/>
        <v>91.4</v>
      </c>
      <c r="I304" s="323">
        <f t="shared" si="22"/>
        <v>102</v>
      </c>
      <c r="J304" s="463">
        <v>108.4</v>
      </c>
      <c r="K304" s="552"/>
      <c r="L304" s="93">
        <v>118.5</v>
      </c>
      <c r="M304" s="558" t="s">
        <v>351</v>
      </c>
      <c r="N304" s="80">
        <v>109.9</v>
      </c>
      <c r="O304" s="508"/>
    </row>
    <row r="305" spans="1:31" ht="15.5" x14ac:dyDescent="0.35">
      <c r="A305" s="86">
        <v>41121</v>
      </c>
      <c r="B305" s="82" t="s">
        <v>352</v>
      </c>
      <c r="C305" s="1151">
        <v>82.72</v>
      </c>
      <c r="D305" s="1151">
        <v>99.89</v>
      </c>
      <c r="E305" s="92">
        <v>132.76</v>
      </c>
      <c r="F305" s="559">
        <v>41121</v>
      </c>
      <c r="G305" s="821">
        <v>91.8</v>
      </c>
      <c r="H305" s="868">
        <f t="shared" si="21"/>
        <v>91.7</v>
      </c>
      <c r="I305" s="323">
        <f t="shared" si="22"/>
        <v>102.4</v>
      </c>
      <c r="J305" s="463">
        <v>108.8</v>
      </c>
      <c r="K305" s="552"/>
      <c r="L305" s="91">
        <v>118.9</v>
      </c>
      <c r="M305" s="558" t="s">
        <v>351</v>
      </c>
      <c r="N305" s="80">
        <v>109.9</v>
      </c>
      <c r="O305" s="508"/>
    </row>
    <row r="306" spans="1:31" ht="15.5" x14ac:dyDescent="0.35">
      <c r="A306" s="86">
        <v>41135</v>
      </c>
      <c r="B306" s="81" t="s">
        <v>353</v>
      </c>
      <c r="C306" s="1152">
        <v>83.17</v>
      </c>
      <c r="D306" s="1152">
        <v>100.44</v>
      </c>
      <c r="E306" s="94">
        <v>133.49</v>
      </c>
      <c r="F306" s="556">
        <v>41121</v>
      </c>
      <c r="G306" s="821">
        <v>91.8</v>
      </c>
      <c r="H306" s="868">
        <f t="shared" si="21"/>
        <v>91.7</v>
      </c>
      <c r="I306" s="323">
        <f t="shared" si="22"/>
        <v>102.4</v>
      </c>
      <c r="J306" s="463">
        <v>108.8</v>
      </c>
      <c r="K306" s="552"/>
      <c r="L306" s="93">
        <v>118.9</v>
      </c>
      <c r="M306" s="558" t="s">
        <v>351</v>
      </c>
      <c r="N306" s="80">
        <v>109.9</v>
      </c>
      <c r="O306" s="508"/>
    </row>
    <row r="307" spans="1:31" ht="15.5" x14ac:dyDescent="0.35">
      <c r="A307" s="560">
        <v>41164</v>
      </c>
      <c r="B307" s="561" t="s">
        <v>354</v>
      </c>
      <c r="C307" s="1160">
        <v>83.73</v>
      </c>
      <c r="D307" s="1160">
        <v>101.11</v>
      </c>
      <c r="E307" s="562">
        <v>134.38</v>
      </c>
      <c r="F307" s="563">
        <v>41121</v>
      </c>
      <c r="G307" s="821">
        <v>91.8</v>
      </c>
      <c r="H307" s="868">
        <f t="shared" si="21"/>
        <v>91.7</v>
      </c>
      <c r="I307" s="323">
        <f t="shared" si="22"/>
        <v>102.4</v>
      </c>
      <c r="J307" s="463">
        <v>108.8</v>
      </c>
      <c r="K307" s="552"/>
      <c r="L307" s="564">
        <v>118.9</v>
      </c>
      <c r="M307" s="565" t="s">
        <v>351</v>
      </c>
      <c r="N307" s="566">
        <v>109.9</v>
      </c>
      <c r="O307" s="567"/>
    </row>
    <row r="308" spans="1:31" s="79" customFormat="1" ht="16.5" x14ac:dyDescent="0.35">
      <c r="A308" s="568">
        <v>41180</v>
      </c>
      <c r="B308" s="85" t="s">
        <v>354</v>
      </c>
      <c r="C308" s="1161">
        <v>83.73</v>
      </c>
      <c r="D308" s="1161">
        <v>101.11</v>
      </c>
      <c r="E308" s="95">
        <v>134.38</v>
      </c>
      <c r="F308" s="559">
        <v>41180</v>
      </c>
      <c r="G308" s="821">
        <v>90.8</v>
      </c>
      <c r="H308" s="868">
        <f t="shared" si="21"/>
        <v>90.8</v>
      </c>
      <c r="I308" s="323">
        <f t="shared" si="22"/>
        <v>101.3</v>
      </c>
      <c r="J308" s="463">
        <v>107.7</v>
      </c>
      <c r="K308" s="552"/>
      <c r="L308" s="91">
        <v>117.7</v>
      </c>
      <c r="M308" s="569" t="s">
        <v>351</v>
      </c>
      <c r="N308" s="84">
        <v>109.9</v>
      </c>
      <c r="O308" s="570"/>
      <c r="P30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</row>
    <row r="309" spans="1:31" s="79" customFormat="1" ht="16.5" x14ac:dyDescent="0.35">
      <c r="A309" s="568">
        <v>41187</v>
      </c>
      <c r="B309" s="85" t="s">
        <v>354</v>
      </c>
      <c r="C309" s="1161">
        <v>83.73</v>
      </c>
      <c r="D309" s="1161">
        <v>101.11</v>
      </c>
      <c r="E309" s="95">
        <v>134.38</v>
      </c>
      <c r="F309" s="556">
        <v>41180</v>
      </c>
      <c r="G309" s="821">
        <v>90.8</v>
      </c>
      <c r="H309" s="868">
        <f t="shared" si="21"/>
        <v>90.8</v>
      </c>
      <c r="I309" s="323">
        <f t="shared" si="22"/>
        <v>101.3</v>
      </c>
      <c r="J309" s="463">
        <v>107.7</v>
      </c>
      <c r="K309" s="552"/>
      <c r="L309" s="93">
        <v>117.7</v>
      </c>
      <c r="M309" s="571" t="s">
        <v>355</v>
      </c>
      <c r="N309" s="96">
        <v>110.4</v>
      </c>
      <c r="O309" s="570"/>
      <c r="P309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</row>
    <row r="310" spans="1:31" s="79" customFormat="1" ht="16.5" x14ac:dyDescent="0.35">
      <c r="A310" s="572">
        <v>41193</v>
      </c>
      <c r="B310" s="573" t="s">
        <v>356</v>
      </c>
      <c r="C310" s="1162">
        <v>82.87</v>
      </c>
      <c r="D310" s="1162">
        <v>100.07</v>
      </c>
      <c r="E310" s="574">
        <v>132.99</v>
      </c>
      <c r="F310" s="575">
        <v>41180</v>
      </c>
      <c r="G310" s="821">
        <v>90.8</v>
      </c>
      <c r="H310" s="868">
        <f t="shared" si="21"/>
        <v>90.8</v>
      </c>
      <c r="I310" s="323">
        <f t="shared" si="22"/>
        <v>101.3</v>
      </c>
      <c r="J310" s="463">
        <v>107.7</v>
      </c>
      <c r="K310" s="552"/>
      <c r="L310" s="576">
        <v>117.7</v>
      </c>
      <c r="M310" s="577" t="s">
        <v>355</v>
      </c>
      <c r="N310" s="578">
        <v>110.4</v>
      </c>
      <c r="O310" s="579"/>
      <c r="P310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</row>
    <row r="311" spans="1:31" s="79" customFormat="1" ht="16.5" x14ac:dyDescent="0.35">
      <c r="A311" s="580"/>
      <c r="B311" s="1045" t="s">
        <v>146</v>
      </c>
      <c r="C311" s="1163"/>
      <c r="D311" s="1163"/>
      <c r="E311" s="581"/>
      <c r="F311" s="582"/>
      <c r="G311" s="821"/>
      <c r="H311" s="868"/>
      <c r="I311" s="582"/>
      <c r="J311" s="583"/>
      <c r="K311" s="584"/>
      <c r="L311" s="585"/>
      <c r="M311" s="586"/>
      <c r="N311" s="587"/>
      <c r="O311" s="588"/>
      <c r="P311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</row>
    <row r="312" spans="1:31" s="79" customFormat="1" ht="16.5" x14ac:dyDescent="0.35">
      <c r="A312" s="580"/>
      <c r="B312" s="1045" t="s">
        <v>357</v>
      </c>
      <c r="C312" s="1163"/>
      <c r="D312" s="1163"/>
      <c r="E312" s="581"/>
      <c r="F312" s="582"/>
      <c r="G312" s="821"/>
      <c r="H312" s="868"/>
      <c r="I312" s="582"/>
      <c r="J312" s="583"/>
      <c r="K312" s="584"/>
      <c r="L312" s="585"/>
      <c r="M312" s="586"/>
      <c r="N312" s="589"/>
      <c r="O312" s="588"/>
      <c r="P312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</row>
    <row r="313" spans="1:31" s="79" customFormat="1" ht="16.5" x14ac:dyDescent="0.35">
      <c r="A313" s="1046">
        <v>41213</v>
      </c>
      <c r="B313" s="1021" t="s">
        <v>356</v>
      </c>
      <c r="C313" s="1164">
        <v>82.87</v>
      </c>
      <c r="D313" s="1164">
        <v>100.07</v>
      </c>
      <c r="E313" s="1047">
        <v>132.99</v>
      </c>
      <c r="F313" s="1046">
        <v>41213</v>
      </c>
      <c r="G313" s="963">
        <v>90</v>
      </c>
      <c r="H313" s="964">
        <f t="shared" si="21"/>
        <v>90</v>
      </c>
      <c r="I313" s="981">
        <f t="shared" ref="I313:I341" si="23">ROUND(J313/1.0629,1)</f>
        <v>100.4</v>
      </c>
      <c r="J313" s="1023">
        <v>106.7</v>
      </c>
      <c r="K313" s="1023"/>
      <c r="L313" s="1023">
        <v>116.7</v>
      </c>
      <c r="M313" s="1048" t="s">
        <v>355</v>
      </c>
      <c r="N313" s="1023">
        <v>110.4</v>
      </c>
      <c r="O313" s="1049"/>
      <c r="P313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</row>
    <row r="314" spans="1:31" s="79" customFormat="1" ht="16.5" x14ac:dyDescent="0.35">
      <c r="A314" s="590">
        <v>41227</v>
      </c>
      <c r="B314" s="591" t="s">
        <v>358</v>
      </c>
      <c r="C314" s="1165">
        <v>82.55</v>
      </c>
      <c r="D314" s="1165">
        <v>99.69</v>
      </c>
      <c r="E314" s="592">
        <v>132.49</v>
      </c>
      <c r="F314" s="593">
        <v>41213</v>
      </c>
      <c r="G314" s="821">
        <v>90</v>
      </c>
      <c r="H314" s="868">
        <f t="shared" si="21"/>
        <v>90</v>
      </c>
      <c r="I314" s="323">
        <f t="shared" si="23"/>
        <v>100.4</v>
      </c>
      <c r="J314" s="576">
        <v>106.7</v>
      </c>
      <c r="K314" s="594"/>
      <c r="L314" s="583">
        <v>116.7</v>
      </c>
      <c r="M314" s="595" t="s">
        <v>355</v>
      </c>
      <c r="N314" s="589">
        <v>110.4</v>
      </c>
      <c r="O314" s="596"/>
      <c r="P314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</row>
    <row r="315" spans="1:31" ht="15.5" x14ac:dyDescent="0.35">
      <c r="A315" s="86">
        <v>41243</v>
      </c>
      <c r="B315" s="87" t="s">
        <v>358</v>
      </c>
      <c r="C315" s="1151">
        <v>82.55</v>
      </c>
      <c r="D315" s="1151">
        <v>99.69</v>
      </c>
      <c r="E315" s="597">
        <v>132.49</v>
      </c>
      <c r="F315" s="98">
        <v>41243</v>
      </c>
      <c r="G315" s="821">
        <v>90.6</v>
      </c>
      <c r="H315" s="868">
        <f t="shared" si="21"/>
        <v>90.5</v>
      </c>
      <c r="I315" s="323">
        <f t="shared" si="23"/>
        <v>101</v>
      </c>
      <c r="J315" s="576">
        <v>107.4</v>
      </c>
      <c r="K315" s="594"/>
      <c r="L315" s="81">
        <v>117.4</v>
      </c>
      <c r="M315" s="569" t="s">
        <v>355</v>
      </c>
      <c r="N315" s="84">
        <v>110.4</v>
      </c>
      <c r="O315" s="508"/>
    </row>
    <row r="316" spans="1:31" ht="15.5" x14ac:dyDescent="0.35">
      <c r="A316" s="86">
        <v>41255</v>
      </c>
      <c r="B316" s="88" t="s">
        <v>359</v>
      </c>
      <c r="C316" s="1152">
        <v>81.73</v>
      </c>
      <c r="D316" s="1152">
        <v>98.7</v>
      </c>
      <c r="E316" s="598">
        <v>131.16999999999999</v>
      </c>
      <c r="F316" s="97">
        <v>41243</v>
      </c>
      <c r="G316" s="821">
        <v>90.6</v>
      </c>
      <c r="H316" s="868">
        <f t="shared" si="21"/>
        <v>90.5</v>
      </c>
      <c r="I316" s="323">
        <f t="shared" si="23"/>
        <v>101</v>
      </c>
      <c r="J316" s="576">
        <v>107.4</v>
      </c>
      <c r="K316" s="594"/>
      <c r="L316" s="82">
        <v>117.4</v>
      </c>
      <c r="M316" s="569" t="s">
        <v>355</v>
      </c>
      <c r="N316" s="84">
        <v>110.4</v>
      </c>
      <c r="O316" s="508"/>
    </row>
    <row r="317" spans="1:31" ht="15.5" x14ac:dyDescent="0.35">
      <c r="A317" s="86">
        <v>41270</v>
      </c>
      <c r="B317" s="87" t="s">
        <v>359</v>
      </c>
      <c r="C317" s="1151">
        <v>81.73</v>
      </c>
      <c r="D317" s="1151">
        <v>98.7</v>
      </c>
      <c r="E317" s="597">
        <v>131.16999999999999</v>
      </c>
      <c r="F317" s="98">
        <v>41270</v>
      </c>
      <c r="G317" s="821">
        <v>91.8</v>
      </c>
      <c r="H317" s="868">
        <f t="shared" si="21"/>
        <v>91.7</v>
      </c>
      <c r="I317" s="323">
        <f t="shared" si="23"/>
        <v>102.4</v>
      </c>
      <c r="J317" s="576">
        <v>108.8</v>
      </c>
      <c r="K317" s="594"/>
      <c r="L317" s="81">
        <v>119</v>
      </c>
      <c r="M317" s="569" t="s">
        <v>355</v>
      </c>
      <c r="N317" s="84">
        <v>110.4</v>
      </c>
      <c r="O317" s="508"/>
    </row>
    <row r="318" spans="1:31" ht="15.5" x14ac:dyDescent="0.35">
      <c r="A318" s="486">
        <v>41284</v>
      </c>
      <c r="B318" s="504" t="s">
        <v>360</v>
      </c>
      <c r="C318" s="1141">
        <v>82.31</v>
      </c>
      <c r="D318" s="1141">
        <v>99.39</v>
      </c>
      <c r="E318" s="599">
        <v>132.09</v>
      </c>
      <c r="F318" s="600">
        <v>41270</v>
      </c>
      <c r="G318" s="821">
        <v>91.8</v>
      </c>
      <c r="H318" s="868">
        <f t="shared" si="21"/>
        <v>91.7</v>
      </c>
      <c r="I318" s="323">
        <f t="shared" si="23"/>
        <v>102.4</v>
      </c>
      <c r="J318" s="576">
        <v>108.8</v>
      </c>
      <c r="K318" s="594"/>
      <c r="L318" s="491">
        <v>119</v>
      </c>
      <c r="M318" s="601" t="s">
        <v>355</v>
      </c>
      <c r="N318" s="468">
        <v>110.4</v>
      </c>
      <c r="O318" s="503"/>
    </row>
    <row r="319" spans="1:31" ht="15.5" x14ac:dyDescent="0.35">
      <c r="A319" s="486">
        <v>41285</v>
      </c>
      <c r="B319" s="505" t="s">
        <v>360</v>
      </c>
      <c r="C319" s="1136">
        <v>82.31</v>
      </c>
      <c r="D319" s="1136">
        <v>99.39</v>
      </c>
      <c r="E319" s="602">
        <v>132.09</v>
      </c>
      <c r="F319" s="600">
        <v>41270</v>
      </c>
      <c r="G319" s="821">
        <v>91.8</v>
      </c>
      <c r="H319" s="868">
        <f t="shared" si="21"/>
        <v>91.7</v>
      </c>
      <c r="I319" s="323">
        <f t="shared" si="23"/>
        <v>102.4</v>
      </c>
      <c r="J319" s="576">
        <v>108.8</v>
      </c>
      <c r="K319" s="594"/>
      <c r="L319" s="491">
        <v>119</v>
      </c>
      <c r="M319" s="603" t="s">
        <v>361</v>
      </c>
      <c r="N319" s="604">
        <v>110.9</v>
      </c>
      <c r="O319" s="503"/>
    </row>
    <row r="320" spans="1:31" ht="15.5" x14ac:dyDescent="0.35">
      <c r="A320" s="605">
        <v>41305</v>
      </c>
      <c r="B320" s="606" t="s">
        <v>360</v>
      </c>
      <c r="C320" s="1166">
        <v>82.31</v>
      </c>
      <c r="D320" s="1166">
        <v>99.39</v>
      </c>
      <c r="E320" s="607">
        <v>132.09</v>
      </c>
      <c r="F320" s="608">
        <v>41305</v>
      </c>
      <c r="G320" s="821">
        <v>92</v>
      </c>
      <c r="H320" s="868">
        <f t="shared" si="21"/>
        <v>91.9</v>
      </c>
      <c r="I320" s="323">
        <f t="shared" si="23"/>
        <v>102.6</v>
      </c>
      <c r="J320" s="576">
        <v>109.1</v>
      </c>
      <c r="K320" s="594"/>
      <c r="L320" s="609">
        <v>119.3</v>
      </c>
      <c r="M320" s="610" t="s">
        <v>361</v>
      </c>
      <c r="N320" s="611">
        <v>110.9</v>
      </c>
      <c r="O320" s="612"/>
    </row>
    <row r="321" spans="1:31" ht="15.5" x14ac:dyDescent="0.35">
      <c r="A321" s="605">
        <v>41325</v>
      </c>
      <c r="B321" s="613" t="s">
        <v>362</v>
      </c>
      <c r="C321" s="1167">
        <v>82.35</v>
      </c>
      <c r="D321" s="1167">
        <v>99.45</v>
      </c>
      <c r="E321" s="614">
        <v>132.16999999999999</v>
      </c>
      <c r="F321" s="615">
        <v>41305</v>
      </c>
      <c r="G321" s="821">
        <v>92</v>
      </c>
      <c r="H321" s="868">
        <f t="shared" si="21"/>
        <v>91.9</v>
      </c>
      <c r="I321" s="323">
        <f t="shared" si="23"/>
        <v>102.6</v>
      </c>
      <c r="J321" s="576">
        <v>109.1</v>
      </c>
      <c r="K321" s="594"/>
      <c r="L321" s="616">
        <v>119.3</v>
      </c>
      <c r="M321" s="610" t="s">
        <v>361</v>
      </c>
      <c r="N321" s="611">
        <v>110.9</v>
      </c>
      <c r="O321" s="617"/>
    </row>
    <row r="322" spans="1:31" ht="15.5" x14ac:dyDescent="0.35">
      <c r="A322" s="618">
        <v>41333</v>
      </c>
      <c r="B322" s="619" t="s">
        <v>362</v>
      </c>
      <c r="C322" s="1168">
        <v>82.35</v>
      </c>
      <c r="D322" s="1168">
        <v>99.45</v>
      </c>
      <c r="E322" s="620">
        <v>132.16999999999999</v>
      </c>
      <c r="F322" s="621">
        <v>41333</v>
      </c>
      <c r="G322" s="821">
        <v>92.5</v>
      </c>
      <c r="H322" s="868">
        <f t="shared" si="21"/>
        <v>92.5</v>
      </c>
      <c r="I322" s="323">
        <f t="shared" si="23"/>
        <v>103.2</v>
      </c>
      <c r="J322" s="576">
        <v>109.7</v>
      </c>
      <c r="K322" s="594"/>
      <c r="L322" s="622">
        <v>119.9</v>
      </c>
      <c r="M322" s="623" t="s">
        <v>361</v>
      </c>
      <c r="N322" s="624">
        <v>110.9</v>
      </c>
      <c r="O322" s="625"/>
    </row>
    <row r="323" spans="1:31" s="79" customFormat="1" ht="16.5" x14ac:dyDescent="0.35">
      <c r="A323" s="86">
        <v>41346</v>
      </c>
      <c r="B323" s="88" t="s">
        <v>363</v>
      </c>
      <c r="C323" s="1152">
        <v>82.51</v>
      </c>
      <c r="D323" s="1152">
        <v>99.64</v>
      </c>
      <c r="E323" s="598">
        <v>132.41999999999999</v>
      </c>
      <c r="F323" s="97">
        <v>41333</v>
      </c>
      <c r="G323" s="821">
        <v>92.5</v>
      </c>
      <c r="H323" s="868">
        <f t="shared" si="21"/>
        <v>92.5</v>
      </c>
      <c r="I323" s="323">
        <f t="shared" si="23"/>
        <v>103.2</v>
      </c>
      <c r="J323" s="576">
        <v>109.7</v>
      </c>
      <c r="K323" s="594"/>
      <c r="L323" s="82">
        <v>119.9</v>
      </c>
      <c r="M323" s="569" t="s">
        <v>361</v>
      </c>
      <c r="N323" s="84">
        <v>110.9</v>
      </c>
      <c r="O323" s="626"/>
      <c r="P323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</row>
    <row r="324" spans="1:31" s="102" customFormat="1" ht="14" x14ac:dyDescent="0.3">
      <c r="A324" s="627" t="s">
        <v>652</v>
      </c>
      <c r="B324" s="99"/>
      <c r="C324" s="1169"/>
      <c r="D324" s="1169"/>
      <c r="E324" s="100"/>
      <c r="G324" s="821"/>
      <c r="H324" s="868">
        <f t="shared" si="21"/>
        <v>0</v>
      </c>
      <c r="J324" s="628"/>
      <c r="K324" s="628"/>
      <c r="L324" s="628"/>
      <c r="M324" s="629"/>
      <c r="N324" s="101"/>
      <c r="O324" s="630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</row>
    <row r="325" spans="1:31" s="79" customFormat="1" ht="16.5" x14ac:dyDescent="0.35">
      <c r="A325" s="86">
        <v>41362</v>
      </c>
      <c r="B325" s="87" t="s">
        <v>363</v>
      </c>
      <c r="C325" s="1151">
        <v>82.51</v>
      </c>
      <c r="D325" s="1151">
        <v>99.64</v>
      </c>
      <c r="E325" s="597">
        <v>132.41999999999999</v>
      </c>
      <c r="F325" s="98">
        <v>41362</v>
      </c>
      <c r="G325" s="821">
        <v>92.2</v>
      </c>
      <c r="H325" s="868">
        <f t="shared" si="21"/>
        <v>92.1</v>
      </c>
      <c r="I325" s="323">
        <f t="shared" si="23"/>
        <v>102.8</v>
      </c>
      <c r="J325" s="83">
        <v>109.3</v>
      </c>
      <c r="K325" s="847"/>
      <c r="L325" s="104"/>
      <c r="M325" s="558" t="s">
        <v>361</v>
      </c>
      <c r="N325" s="80">
        <v>110.9</v>
      </c>
      <c r="O325" s="508"/>
      <c r="P325" s="102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</row>
    <row r="326" spans="1:31" s="79" customFormat="1" ht="16.5" x14ac:dyDescent="0.35">
      <c r="A326" s="86">
        <v>41373</v>
      </c>
      <c r="B326" s="87" t="s">
        <v>363</v>
      </c>
      <c r="C326" s="1151">
        <v>82.51</v>
      </c>
      <c r="D326" s="1151">
        <v>99.64</v>
      </c>
      <c r="E326" s="597">
        <v>132.41999999999999</v>
      </c>
      <c r="F326" s="97">
        <v>41362</v>
      </c>
      <c r="G326" s="821">
        <v>92.2</v>
      </c>
      <c r="H326" s="868">
        <f t="shared" si="21"/>
        <v>92.1</v>
      </c>
      <c r="I326" s="323">
        <f t="shared" si="23"/>
        <v>102.8</v>
      </c>
      <c r="J326" s="80">
        <v>109.3</v>
      </c>
      <c r="K326" s="104"/>
      <c r="L326" s="104"/>
      <c r="M326" s="557" t="s">
        <v>364</v>
      </c>
      <c r="N326" s="83">
        <v>111.6</v>
      </c>
      <c r="O326" s="508"/>
      <c r="P326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</row>
    <row r="327" spans="1:31" s="79" customFormat="1" ht="16.5" x14ac:dyDescent="0.35">
      <c r="A327" s="86">
        <v>41375</v>
      </c>
      <c r="B327" s="88" t="s">
        <v>365</v>
      </c>
      <c r="C327" s="1152">
        <v>82.65</v>
      </c>
      <c r="D327" s="1152">
        <v>99.81</v>
      </c>
      <c r="E327" s="598">
        <v>132.65</v>
      </c>
      <c r="F327" s="97">
        <v>41362</v>
      </c>
      <c r="G327" s="821">
        <v>92.2</v>
      </c>
      <c r="H327" s="868">
        <f t="shared" si="21"/>
        <v>92.1</v>
      </c>
      <c r="I327" s="323">
        <f t="shared" si="23"/>
        <v>102.8</v>
      </c>
      <c r="J327" s="80">
        <v>109.3</v>
      </c>
      <c r="K327" s="104"/>
      <c r="L327" s="104"/>
      <c r="M327" s="558" t="s">
        <v>364</v>
      </c>
      <c r="N327" s="80">
        <v>111.6</v>
      </c>
      <c r="O327" s="508"/>
      <c r="P327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</row>
    <row r="328" spans="1:31" s="79" customFormat="1" ht="16.5" x14ac:dyDescent="0.35">
      <c r="A328" s="86">
        <v>41394</v>
      </c>
      <c r="B328" s="87" t="s">
        <v>365</v>
      </c>
      <c r="C328" s="1151">
        <v>82.65</v>
      </c>
      <c r="D328" s="1151">
        <v>99.81</v>
      </c>
      <c r="E328" s="597">
        <v>132.65</v>
      </c>
      <c r="F328" s="98">
        <v>41394</v>
      </c>
      <c r="G328" s="821">
        <v>92.2</v>
      </c>
      <c r="H328" s="868">
        <f t="shared" si="21"/>
        <v>92.1</v>
      </c>
      <c r="I328" s="323">
        <f t="shared" si="23"/>
        <v>102.8</v>
      </c>
      <c r="J328" s="83">
        <v>109.3</v>
      </c>
      <c r="K328" s="847"/>
      <c r="L328" s="104"/>
      <c r="M328" s="558" t="s">
        <v>364</v>
      </c>
      <c r="N328" s="80">
        <v>111.6</v>
      </c>
      <c r="O328" s="508"/>
      <c r="P32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</row>
    <row r="329" spans="1:31" ht="15.5" x14ac:dyDescent="0.35">
      <c r="A329" s="86">
        <v>41409</v>
      </c>
      <c r="B329" s="88" t="s">
        <v>366</v>
      </c>
      <c r="C329" s="1152">
        <v>82.45</v>
      </c>
      <c r="D329" s="1152">
        <v>99.56</v>
      </c>
      <c r="E329" s="598">
        <v>132.32</v>
      </c>
      <c r="F329" s="97">
        <v>41394</v>
      </c>
      <c r="G329" s="821">
        <v>92.2</v>
      </c>
      <c r="H329" s="868">
        <f t="shared" si="21"/>
        <v>92.1</v>
      </c>
      <c r="I329" s="323">
        <f t="shared" si="23"/>
        <v>102.8</v>
      </c>
      <c r="J329" s="80">
        <v>109.3</v>
      </c>
      <c r="K329" s="104"/>
      <c r="L329" s="104"/>
      <c r="M329" s="558" t="s">
        <v>364</v>
      </c>
      <c r="N329" s="80">
        <v>111.6</v>
      </c>
      <c r="O329" s="508"/>
    </row>
    <row r="330" spans="1:31" ht="15.5" x14ac:dyDescent="0.35">
      <c r="A330" s="86">
        <v>41425</v>
      </c>
      <c r="B330" s="87" t="s">
        <v>366</v>
      </c>
      <c r="C330" s="1151">
        <v>82.45</v>
      </c>
      <c r="D330" s="1151">
        <v>99.56</v>
      </c>
      <c r="E330" s="597">
        <v>132.32</v>
      </c>
      <c r="F330" s="98">
        <v>41425</v>
      </c>
      <c r="G330" s="821">
        <v>92.8</v>
      </c>
      <c r="H330" s="868">
        <f t="shared" si="21"/>
        <v>92.7</v>
      </c>
      <c r="I330" s="323">
        <f t="shared" si="23"/>
        <v>103.5</v>
      </c>
      <c r="J330" s="83">
        <v>110</v>
      </c>
      <c r="K330" s="847"/>
      <c r="L330" s="104"/>
      <c r="M330" s="558" t="s">
        <v>364</v>
      </c>
      <c r="N330" s="80">
        <v>111.6</v>
      </c>
      <c r="O330" s="508"/>
    </row>
    <row r="331" spans="1:31" ht="15.5" x14ac:dyDescent="0.35">
      <c r="A331" s="86">
        <v>41437</v>
      </c>
      <c r="B331" s="88" t="s">
        <v>367</v>
      </c>
      <c r="C331" s="1152">
        <v>82.08</v>
      </c>
      <c r="D331" s="1152">
        <v>99.12</v>
      </c>
      <c r="E331" s="598">
        <v>131.72999999999999</v>
      </c>
      <c r="F331" s="97">
        <v>41425</v>
      </c>
      <c r="G331" s="821">
        <v>92.8</v>
      </c>
      <c r="H331" s="868">
        <f t="shared" si="21"/>
        <v>92.7</v>
      </c>
      <c r="I331" s="323">
        <f t="shared" si="23"/>
        <v>103.5</v>
      </c>
      <c r="J331" s="80">
        <v>110</v>
      </c>
      <c r="K331" s="104"/>
      <c r="L331" s="104"/>
      <c r="M331" s="558" t="s">
        <v>364</v>
      </c>
      <c r="N331" s="80">
        <v>111.6</v>
      </c>
      <c r="O331" s="508"/>
    </row>
    <row r="332" spans="1:31" ht="15.5" x14ac:dyDescent="0.35">
      <c r="A332" s="86">
        <v>41453</v>
      </c>
      <c r="B332" s="87" t="s">
        <v>367</v>
      </c>
      <c r="C332" s="1151">
        <v>82.08</v>
      </c>
      <c r="D332" s="1151">
        <v>99.12</v>
      </c>
      <c r="E332" s="597">
        <v>131.72999999999999</v>
      </c>
      <c r="F332" s="98">
        <v>41453</v>
      </c>
      <c r="G332" s="821">
        <v>93.3</v>
      </c>
      <c r="H332" s="868">
        <f t="shared" si="21"/>
        <v>93.3</v>
      </c>
      <c r="I332" s="323">
        <f t="shared" si="23"/>
        <v>104.1</v>
      </c>
      <c r="J332" s="83">
        <v>110.7</v>
      </c>
      <c r="K332" s="847"/>
      <c r="L332" s="104"/>
      <c r="M332" s="558" t="s">
        <v>364</v>
      </c>
      <c r="N332" s="80">
        <v>111.6</v>
      </c>
      <c r="O332" s="508"/>
    </row>
    <row r="333" spans="1:31" ht="15.5" x14ac:dyDescent="0.35">
      <c r="A333" s="86">
        <v>41464</v>
      </c>
      <c r="B333" s="87" t="s">
        <v>367</v>
      </c>
      <c r="C333" s="1151">
        <v>82.08</v>
      </c>
      <c r="D333" s="1151">
        <v>99.12</v>
      </c>
      <c r="E333" s="597">
        <v>131.72999999999999</v>
      </c>
      <c r="F333" s="97">
        <v>41453</v>
      </c>
      <c r="G333" s="821">
        <v>93.3</v>
      </c>
      <c r="H333" s="868">
        <f t="shared" si="21"/>
        <v>93.3</v>
      </c>
      <c r="I333" s="323">
        <f t="shared" si="23"/>
        <v>104.1</v>
      </c>
      <c r="J333" s="80">
        <v>110.7</v>
      </c>
      <c r="K333" s="104"/>
      <c r="L333" s="104"/>
      <c r="M333" s="557" t="s">
        <v>368</v>
      </c>
      <c r="N333" s="83">
        <v>111.5</v>
      </c>
      <c r="O333" s="508"/>
    </row>
    <row r="334" spans="1:31" ht="15.5" x14ac:dyDescent="0.35">
      <c r="A334" s="86">
        <v>41466</v>
      </c>
      <c r="B334" s="88" t="s">
        <v>369</v>
      </c>
      <c r="C334" s="1152">
        <v>82.31</v>
      </c>
      <c r="D334" s="1152">
        <v>99.39</v>
      </c>
      <c r="E334" s="598">
        <v>132.09</v>
      </c>
      <c r="F334" s="97">
        <v>41453</v>
      </c>
      <c r="G334" s="821">
        <v>93.3</v>
      </c>
      <c r="H334" s="868">
        <f t="shared" si="21"/>
        <v>93.3</v>
      </c>
      <c r="I334" s="323">
        <f t="shared" si="23"/>
        <v>104.1</v>
      </c>
      <c r="J334" s="80">
        <v>110.7</v>
      </c>
      <c r="K334" s="104"/>
      <c r="L334" s="104"/>
      <c r="M334" s="558" t="s">
        <v>368</v>
      </c>
      <c r="N334" s="80">
        <v>111.5</v>
      </c>
      <c r="O334" s="508"/>
    </row>
    <row r="335" spans="1:31" ht="15.5" x14ac:dyDescent="0.35">
      <c r="A335" s="86">
        <v>41486</v>
      </c>
      <c r="B335" s="92" t="s">
        <v>369</v>
      </c>
      <c r="C335" s="1151">
        <v>82.31</v>
      </c>
      <c r="D335" s="1151">
        <v>99.39</v>
      </c>
      <c r="E335" s="597">
        <v>132.09</v>
      </c>
      <c r="F335" s="98">
        <v>41486</v>
      </c>
      <c r="G335" s="821">
        <v>92.3</v>
      </c>
      <c r="H335" s="868">
        <f t="shared" si="21"/>
        <v>92.2</v>
      </c>
      <c r="I335" s="323">
        <f t="shared" si="23"/>
        <v>102.9</v>
      </c>
      <c r="J335" s="83">
        <v>109.4</v>
      </c>
      <c r="K335" s="847"/>
      <c r="L335" s="104"/>
      <c r="M335" s="558" t="s">
        <v>368</v>
      </c>
      <c r="N335" s="80">
        <v>111.5</v>
      </c>
      <c r="O335" s="508"/>
      <c r="P335" s="105" t="s">
        <v>548</v>
      </c>
    </row>
    <row r="336" spans="1:31" ht="15.5" x14ac:dyDescent="0.35">
      <c r="A336" s="86">
        <v>41500</v>
      </c>
      <c r="B336" s="94" t="s">
        <v>370</v>
      </c>
      <c r="C336" s="1152">
        <v>83.03</v>
      </c>
      <c r="D336" s="1152">
        <v>100.27</v>
      </c>
      <c r="E336" s="598">
        <v>133.26</v>
      </c>
      <c r="F336" s="97">
        <v>41486</v>
      </c>
      <c r="G336" s="821">
        <v>92.3</v>
      </c>
      <c r="H336" s="868">
        <f t="shared" ref="H336:H399" si="24">ROUND(I336/1.1161,1)</f>
        <v>92.2</v>
      </c>
      <c r="I336" s="323">
        <f t="shared" si="23"/>
        <v>102.9</v>
      </c>
      <c r="J336" s="80">
        <v>109.4</v>
      </c>
      <c r="K336" s="104"/>
      <c r="L336" s="104"/>
      <c r="M336" s="558" t="s">
        <v>368</v>
      </c>
      <c r="N336" s="80">
        <v>111.5</v>
      </c>
      <c r="O336" s="508"/>
    </row>
    <row r="337" spans="1:31" s="79" customFormat="1" ht="16.5" x14ac:dyDescent="0.35">
      <c r="A337" s="86">
        <v>41521</v>
      </c>
      <c r="B337" s="92" t="s">
        <v>370</v>
      </c>
      <c r="C337" s="1151">
        <v>83.03</v>
      </c>
      <c r="D337" s="1151">
        <v>100.27</v>
      </c>
      <c r="E337" s="597">
        <v>133.26</v>
      </c>
      <c r="F337" s="98">
        <v>41521</v>
      </c>
      <c r="G337" s="821">
        <v>92.3</v>
      </c>
      <c r="H337" s="868">
        <f t="shared" si="24"/>
        <v>92.2</v>
      </c>
      <c r="I337" s="323">
        <f t="shared" si="23"/>
        <v>102.9</v>
      </c>
      <c r="J337" s="83">
        <v>109.4</v>
      </c>
      <c r="K337" s="847"/>
      <c r="L337" s="104"/>
      <c r="M337" s="558" t="s">
        <v>368</v>
      </c>
      <c r="N337" s="80">
        <v>111.5</v>
      </c>
      <c r="O337" s="508"/>
      <c r="P337" s="105" t="s">
        <v>549</v>
      </c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</row>
    <row r="338" spans="1:31" s="79" customFormat="1" ht="16.5" x14ac:dyDescent="0.35">
      <c r="A338" s="86">
        <v>41529</v>
      </c>
      <c r="B338" s="94" t="s">
        <v>371</v>
      </c>
      <c r="C338" s="1152">
        <v>83.07</v>
      </c>
      <c r="D338" s="1152">
        <v>100.31</v>
      </c>
      <c r="E338" s="598">
        <v>133.31</v>
      </c>
      <c r="F338" s="97">
        <v>41521</v>
      </c>
      <c r="G338" s="821">
        <v>92.3</v>
      </c>
      <c r="H338" s="868">
        <f t="shared" si="24"/>
        <v>92.2</v>
      </c>
      <c r="I338" s="323">
        <f t="shared" si="23"/>
        <v>102.9</v>
      </c>
      <c r="J338" s="80">
        <v>109.4</v>
      </c>
      <c r="K338" s="104"/>
      <c r="L338" s="104"/>
      <c r="M338" s="558" t="s">
        <v>368</v>
      </c>
      <c r="N338" s="80">
        <v>111.5</v>
      </c>
      <c r="O338" s="508"/>
      <c r="P33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</row>
    <row r="339" spans="1:31" s="79" customFormat="1" ht="16.5" x14ac:dyDescent="0.35">
      <c r="A339" s="631">
        <v>41547</v>
      </c>
      <c r="B339" s="632" t="s">
        <v>371</v>
      </c>
      <c r="C339" s="1170">
        <v>83.07</v>
      </c>
      <c r="D339" s="1170">
        <v>100.31</v>
      </c>
      <c r="E339" s="633">
        <v>133.31</v>
      </c>
      <c r="F339" s="634">
        <v>41547</v>
      </c>
      <c r="G339" s="821">
        <v>91.1</v>
      </c>
      <c r="H339" s="868">
        <f t="shared" si="24"/>
        <v>91</v>
      </c>
      <c r="I339" s="323">
        <f t="shared" si="23"/>
        <v>101.6</v>
      </c>
      <c r="J339" s="635">
        <v>108</v>
      </c>
      <c r="K339" s="848"/>
      <c r="L339" s="636"/>
      <c r="M339" s="637" t="s">
        <v>368</v>
      </c>
      <c r="N339" s="638">
        <v>111.5</v>
      </c>
      <c r="O339" s="639"/>
      <c r="P339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</row>
    <row r="340" spans="1:31" s="79" customFormat="1" ht="16.5" x14ac:dyDescent="0.35">
      <c r="A340" s="640">
        <v>41555</v>
      </c>
      <c r="B340" s="641" t="s">
        <v>371</v>
      </c>
      <c r="C340" s="1171">
        <v>83.07</v>
      </c>
      <c r="D340" s="1171">
        <v>100.31</v>
      </c>
      <c r="E340" s="642">
        <v>133.31</v>
      </c>
      <c r="F340" s="643">
        <v>41547</v>
      </c>
      <c r="G340" s="821">
        <v>91.1</v>
      </c>
      <c r="H340" s="868">
        <f t="shared" si="24"/>
        <v>91</v>
      </c>
      <c r="I340" s="323">
        <f t="shared" si="23"/>
        <v>101.6</v>
      </c>
      <c r="J340" s="644">
        <v>108</v>
      </c>
      <c r="K340" s="645"/>
      <c r="L340" s="645"/>
      <c r="M340" s="646" t="s">
        <v>372</v>
      </c>
      <c r="N340" s="647">
        <v>112</v>
      </c>
      <c r="O340" s="648"/>
      <c r="P340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</row>
    <row r="341" spans="1:31" s="79" customFormat="1" ht="16.5" x14ac:dyDescent="0.35">
      <c r="A341" s="640">
        <v>41562</v>
      </c>
      <c r="B341" s="649" t="s">
        <v>373</v>
      </c>
      <c r="C341" s="1172">
        <v>82.9</v>
      </c>
      <c r="D341" s="1172">
        <v>100.11</v>
      </c>
      <c r="E341" s="650">
        <v>133.05000000000001</v>
      </c>
      <c r="F341" s="643">
        <v>41547</v>
      </c>
      <c r="G341" s="821">
        <v>91.1</v>
      </c>
      <c r="H341" s="868">
        <f t="shared" si="24"/>
        <v>91</v>
      </c>
      <c r="I341" s="323">
        <f t="shared" si="23"/>
        <v>101.6</v>
      </c>
      <c r="J341" s="644">
        <v>108</v>
      </c>
      <c r="K341" s="645"/>
      <c r="L341" s="645"/>
      <c r="M341" s="651" t="s">
        <v>372</v>
      </c>
      <c r="N341" s="644">
        <v>112</v>
      </c>
      <c r="O341" s="648"/>
      <c r="P341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</row>
    <row r="342" spans="1:31" ht="15.5" x14ac:dyDescent="0.35">
      <c r="A342" s="652"/>
      <c r="B342" s="990" t="s">
        <v>146</v>
      </c>
      <c r="C342" s="1173"/>
      <c r="D342" s="1173"/>
      <c r="E342" s="653"/>
      <c r="F342" s="654"/>
      <c r="G342" s="821"/>
      <c r="H342" s="868"/>
      <c r="I342" s="654"/>
      <c r="J342" s="655"/>
      <c r="K342" s="849"/>
      <c r="L342" s="645"/>
      <c r="M342" s="656"/>
      <c r="N342" s="655"/>
      <c r="O342" s="657"/>
    </row>
    <row r="343" spans="1:31" ht="15.5" x14ac:dyDescent="0.35">
      <c r="A343" s="652"/>
      <c r="B343" s="990" t="s">
        <v>374</v>
      </c>
      <c r="C343" s="1173"/>
      <c r="D343" s="1173"/>
      <c r="E343" s="653"/>
      <c r="F343" s="654"/>
      <c r="G343" s="821"/>
      <c r="H343" s="868"/>
      <c r="I343" s="654"/>
      <c r="J343" s="655"/>
      <c r="K343" s="849"/>
      <c r="L343" s="645"/>
      <c r="M343" s="656"/>
      <c r="N343" s="655"/>
      <c r="O343" s="657"/>
    </row>
    <row r="344" spans="1:31" ht="15.5" x14ac:dyDescent="0.35">
      <c r="A344" s="985">
        <v>41578</v>
      </c>
      <c r="B344" s="986" t="s">
        <v>373</v>
      </c>
      <c r="C344" s="1174">
        <v>82.9</v>
      </c>
      <c r="D344" s="1174">
        <v>100.11</v>
      </c>
      <c r="E344" s="987">
        <v>133.05000000000001</v>
      </c>
      <c r="F344" s="988">
        <v>41578</v>
      </c>
      <c r="G344" s="963">
        <v>90.8</v>
      </c>
      <c r="H344" s="964">
        <f t="shared" si="24"/>
        <v>90.8</v>
      </c>
      <c r="I344" s="981">
        <f t="shared" ref="I344:I371" si="25">ROUND(J344/1.0629,1)</f>
        <v>101.3</v>
      </c>
      <c r="J344" s="989">
        <v>107.7</v>
      </c>
      <c r="K344" s="1050"/>
      <c r="L344" s="1051"/>
      <c r="M344" s="1052" t="s">
        <v>372</v>
      </c>
      <c r="N344" s="1053">
        <v>112</v>
      </c>
      <c r="O344" s="1054"/>
    </row>
    <row r="345" spans="1:31" ht="15.5" x14ac:dyDescent="0.35">
      <c r="A345" s="652">
        <v>41592</v>
      </c>
      <c r="B345" s="658" t="s">
        <v>375</v>
      </c>
      <c r="C345" s="1173">
        <v>82.71</v>
      </c>
      <c r="D345" s="1173">
        <v>99.88</v>
      </c>
      <c r="E345" s="653">
        <v>132.74</v>
      </c>
      <c r="F345" s="654">
        <v>41578</v>
      </c>
      <c r="G345" s="821">
        <v>90.8</v>
      </c>
      <c r="H345" s="868">
        <f t="shared" si="24"/>
        <v>90.8</v>
      </c>
      <c r="I345" s="323">
        <f t="shared" si="25"/>
        <v>101.3</v>
      </c>
      <c r="J345" s="655">
        <v>107.7</v>
      </c>
      <c r="K345" s="849"/>
      <c r="L345" s="659"/>
      <c r="M345" s="656" t="s">
        <v>372</v>
      </c>
      <c r="N345" s="655">
        <v>112</v>
      </c>
      <c r="O345" s="657"/>
    </row>
    <row r="346" spans="1:31" ht="15.5" x14ac:dyDescent="0.35">
      <c r="A346" s="660">
        <v>41607</v>
      </c>
      <c r="B346" s="661" t="s">
        <v>653</v>
      </c>
      <c r="C346" s="1175">
        <v>82.71</v>
      </c>
      <c r="D346" s="1175">
        <v>99.88</v>
      </c>
      <c r="E346" s="662">
        <v>132.74</v>
      </c>
      <c r="F346" s="663">
        <v>41607</v>
      </c>
      <c r="G346" s="821">
        <v>91.7</v>
      </c>
      <c r="H346" s="868">
        <f t="shared" si="24"/>
        <v>91.7</v>
      </c>
      <c r="I346" s="323">
        <f t="shared" si="25"/>
        <v>102.3</v>
      </c>
      <c r="J346" s="664">
        <v>108.7</v>
      </c>
      <c r="K346" s="850"/>
      <c r="L346" s="665"/>
      <c r="M346" s="666" t="s">
        <v>372</v>
      </c>
      <c r="N346" s="667">
        <v>112</v>
      </c>
      <c r="O346" s="657"/>
    </row>
    <row r="347" spans="1:31" ht="15.5" x14ac:dyDescent="0.35">
      <c r="A347" s="668">
        <v>41620</v>
      </c>
      <c r="B347" s="669" t="s">
        <v>376</v>
      </c>
      <c r="C347" s="1176">
        <v>82.32</v>
      </c>
      <c r="D347" s="1176">
        <v>99.41</v>
      </c>
      <c r="E347" s="670">
        <v>132.11000000000001</v>
      </c>
      <c r="F347" s="671">
        <v>41607</v>
      </c>
      <c r="G347" s="821">
        <v>91.7</v>
      </c>
      <c r="H347" s="868">
        <f t="shared" si="24"/>
        <v>91.7</v>
      </c>
      <c r="I347" s="323">
        <f t="shared" si="25"/>
        <v>102.3</v>
      </c>
      <c r="J347" s="672">
        <v>108.7</v>
      </c>
      <c r="K347" s="659"/>
      <c r="L347" s="659"/>
      <c r="M347" s="673" t="s">
        <v>372</v>
      </c>
      <c r="N347" s="672">
        <v>112</v>
      </c>
      <c r="O347" s="657"/>
    </row>
    <row r="348" spans="1:31" ht="15.5" x14ac:dyDescent="0.35">
      <c r="A348" s="674">
        <v>41635</v>
      </c>
      <c r="B348" s="675" t="s">
        <v>376</v>
      </c>
      <c r="C348" s="1177">
        <v>82.32</v>
      </c>
      <c r="D348" s="1177">
        <v>99.41</v>
      </c>
      <c r="E348" s="676">
        <v>132.11000000000001</v>
      </c>
      <c r="F348" s="677">
        <v>41635</v>
      </c>
      <c r="G348" s="821">
        <v>92.2</v>
      </c>
      <c r="H348" s="868">
        <f t="shared" si="24"/>
        <v>92.1</v>
      </c>
      <c r="I348" s="323">
        <f t="shared" si="25"/>
        <v>102.8</v>
      </c>
      <c r="J348" s="678">
        <v>109.3</v>
      </c>
      <c r="K348" s="851"/>
      <c r="L348" s="665"/>
      <c r="M348" s="679" t="s">
        <v>372</v>
      </c>
      <c r="N348" s="680">
        <v>112</v>
      </c>
      <c r="O348" s="657"/>
    </row>
    <row r="349" spans="1:31" ht="15.5" x14ac:dyDescent="0.35">
      <c r="A349" s="86">
        <v>41649</v>
      </c>
      <c r="B349" s="92" t="s">
        <v>376</v>
      </c>
      <c r="C349" s="1151">
        <v>82.32</v>
      </c>
      <c r="D349" s="1151">
        <v>99.41</v>
      </c>
      <c r="E349" s="597">
        <v>132.11000000000001</v>
      </c>
      <c r="F349" s="97">
        <v>41635</v>
      </c>
      <c r="G349" s="821">
        <v>92.2</v>
      </c>
      <c r="H349" s="868">
        <f t="shared" si="24"/>
        <v>92.1</v>
      </c>
      <c r="I349" s="323">
        <f t="shared" si="25"/>
        <v>102.8</v>
      </c>
      <c r="J349" s="80">
        <v>109.3</v>
      </c>
      <c r="K349" s="104"/>
      <c r="L349" s="665"/>
      <c r="M349" s="557" t="s">
        <v>377</v>
      </c>
      <c r="N349" s="83">
        <v>112.3</v>
      </c>
      <c r="O349" s="657"/>
      <c r="P349" s="105"/>
    </row>
    <row r="350" spans="1:31" ht="15.5" x14ac:dyDescent="0.35">
      <c r="A350" s="86">
        <v>41653</v>
      </c>
      <c r="B350" s="94" t="s">
        <v>378</v>
      </c>
      <c r="C350" s="1152">
        <v>82.93</v>
      </c>
      <c r="D350" s="1152">
        <v>100.14</v>
      </c>
      <c r="E350" s="598">
        <v>133.08000000000001</v>
      </c>
      <c r="F350" s="97">
        <v>41635</v>
      </c>
      <c r="G350" s="821">
        <v>92.2</v>
      </c>
      <c r="H350" s="868">
        <f t="shared" si="24"/>
        <v>92.1</v>
      </c>
      <c r="I350" s="323">
        <f t="shared" si="25"/>
        <v>102.8</v>
      </c>
      <c r="J350" s="80">
        <v>109.3</v>
      </c>
      <c r="K350" s="104"/>
      <c r="L350" s="665"/>
      <c r="M350" s="558" t="s">
        <v>377</v>
      </c>
      <c r="N350" s="80">
        <v>112.3</v>
      </c>
      <c r="O350" s="657"/>
      <c r="P350" s="105"/>
    </row>
    <row r="351" spans="1:31" ht="15.5" x14ac:dyDescent="0.35">
      <c r="A351" s="86">
        <v>41670</v>
      </c>
      <c r="B351" s="92" t="s">
        <v>378</v>
      </c>
      <c r="C351" s="1151">
        <v>82.93</v>
      </c>
      <c r="D351" s="1151">
        <v>100.14</v>
      </c>
      <c r="E351" s="597">
        <v>133.08000000000001</v>
      </c>
      <c r="F351" s="98">
        <v>41670</v>
      </c>
      <c r="G351" s="821">
        <v>92.4</v>
      </c>
      <c r="H351" s="868">
        <f t="shared" si="24"/>
        <v>92.4</v>
      </c>
      <c r="I351" s="323">
        <f t="shared" si="25"/>
        <v>103.1</v>
      </c>
      <c r="J351" s="83">
        <v>109.6</v>
      </c>
      <c r="K351" s="744"/>
      <c r="L351" s="681"/>
      <c r="M351" s="558" t="s">
        <v>377</v>
      </c>
      <c r="N351" s="80">
        <v>112.3</v>
      </c>
      <c r="O351" s="682"/>
      <c r="P351" s="105"/>
    </row>
    <row r="352" spans="1:31" ht="15.5" x14ac:dyDescent="0.35">
      <c r="A352" s="86">
        <v>41690</v>
      </c>
      <c r="B352" s="94" t="s">
        <v>379</v>
      </c>
      <c r="C352" s="1152">
        <v>83.21</v>
      </c>
      <c r="D352" s="1152">
        <v>100.48</v>
      </c>
      <c r="E352" s="598">
        <v>133.54</v>
      </c>
      <c r="F352" s="97">
        <v>41670</v>
      </c>
      <c r="G352" s="821">
        <v>92.4</v>
      </c>
      <c r="H352" s="868">
        <f t="shared" si="24"/>
        <v>92.4</v>
      </c>
      <c r="I352" s="323">
        <f t="shared" si="25"/>
        <v>103.1</v>
      </c>
      <c r="J352" s="80">
        <v>109.6</v>
      </c>
      <c r="K352" s="246"/>
      <c r="L352" s="681"/>
      <c r="M352" s="558" t="s">
        <v>377</v>
      </c>
      <c r="N352" s="80">
        <v>112.3</v>
      </c>
      <c r="O352" s="682"/>
      <c r="P352" s="105"/>
    </row>
    <row r="353" spans="1:31" ht="15.5" x14ac:dyDescent="0.35">
      <c r="A353" s="86">
        <v>41698</v>
      </c>
      <c r="B353" s="92" t="s">
        <v>379</v>
      </c>
      <c r="C353" s="1151">
        <v>83.21</v>
      </c>
      <c r="D353" s="1151">
        <v>100.48</v>
      </c>
      <c r="E353" s="597">
        <v>133.54</v>
      </c>
      <c r="F353" s="98">
        <v>41698</v>
      </c>
      <c r="G353" s="821">
        <v>92.1</v>
      </c>
      <c r="H353" s="868">
        <f t="shared" si="24"/>
        <v>92</v>
      </c>
      <c r="I353" s="323">
        <f t="shared" si="25"/>
        <v>102.7</v>
      </c>
      <c r="J353" s="83">
        <v>109.2</v>
      </c>
      <c r="K353" s="744"/>
      <c r="L353" s="681"/>
      <c r="M353" s="558" t="s">
        <v>377</v>
      </c>
      <c r="N353" s="80">
        <v>112.3</v>
      </c>
      <c r="O353" s="682"/>
      <c r="P353" s="105"/>
    </row>
    <row r="354" spans="1:31" s="79" customFormat="1" ht="16.5" x14ac:dyDescent="0.35">
      <c r="A354" s="86">
        <v>41711</v>
      </c>
      <c r="B354" s="94" t="s">
        <v>380</v>
      </c>
      <c r="C354" s="1152">
        <v>83.42</v>
      </c>
      <c r="D354" s="1152">
        <v>100.74</v>
      </c>
      <c r="E354" s="598">
        <v>133.88999999999999</v>
      </c>
      <c r="F354" s="97">
        <v>41698</v>
      </c>
      <c r="G354" s="821">
        <v>92.1</v>
      </c>
      <c r="H354" s="868">
        <f t="shared" si="24"/>
        <v>92</v>
      </c>
      <c r="I354" s="323">
        <f t="shared" si="25"/>
        <v>102.7</v>
      </c>
      <c r="J354" s="80">
        <v>109.2</v>
      </c>
      <c r="K354" s="246"/>
      <c r="L354" s="681"/>
      <c r="M354" s="558" t="s">
        <v>377</v>
      </c>
      <c r="N354" s="80">
        <v>112.3</v>
      </c>
      <c r="O354" s="682"/>
      <c r="P354" s="105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</row>
    <row r="355" spans="1:31" s="79" customFormat="1" ht="16.5" x14ac:dyDescent="0.35">
      <c r="A355" s="126">
        <v>41726</v>
      </c>
      <c r="B355" s="92" t="s">
        <v>380</v>
      </c>
      <c r="C355" s="1151">
        <v>83.42</v>
      </c>
      <c r="D355" s="1151">
        <v>100.74</v>
      </c>
      <c r="E355" s="597">
        <v>133.88999999999999</v>
      </c>
      <c r="F355" s="98">
        <v>41726</v>
      </c>
      <c r="G355" s="821">
        <v>92.3</v>
      </c>
      <c r="H355" s="868">
        <f t="shared" si="24"/>
        <v>92.2</v>
      </c>
      <c r="I355" s="323">
        <f t="shared" si="25"/>
        <v>102.9</v>
      </c>
      <c r="J355" s="83">
        <v>109.4</v>
      </c>
      <c r="K355" s="744"/>
      <c r="L355" s="681"/>
      <c r="M355" s="558" t="s">
        <v>377</v>
      </c>
      <c r="N355" s="80">
        <v>112.3</v>
      </c>
      <c r="O355" s="682"/>
      <c r="P355" s="105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</row>
    <row r="356" spans="1:31" s="79" customFormat="1" ht="16.5" x14ac:dyDescent="0.35">
      <c r="A356" s="486">
        <v>41736</v>
      </c>
      <c r="B356" s="683" t="s">
        <v>380</v>
      </c>
      <c r="C356" s="1136">
        <v>83.42</v>
      </c>
      <c r="D356" s="1136">
        <v>100.74</v>
      </c>
      <c r="E356" s="602">
        <v>133.88999999999999</v>
      </c>
      <c r="F356" s="486">
        <v>41736</v>
      </c>
      <c r="G356" s="821">
        <v>92.3</v>
      </c>
      <c r="H356" s="868">
        <f t="shared" si="24"/>
        <v>92.2</v>
      </c>
      <c r="I356" s="323">
        <f t="shared" si="25"/>
        <v>102.9</v>
      </c>
      <c r="J356" s="684">
        <v>109.4</v>
      </c>
      <c r="K356" s="852"/>
      <c r="L356" s="685"/>
      <c r="M356" s="683" t="s">
        <v>380</v>
      </c>
      <c r="N356" s="686">
        <v>112.6</v>
      </c>
      <c r="O356" s="682"/>
      <c r="P356" s="105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</row>
    <row r="357" spans="1:31" s="79" customFormat="1" ht="16.5" x14ac:dyDescent="0.35">
      <c r="A357" s="486">
        <v>41739</v>
      </c>
      <c r="B357" s="687" t="s">
        <v>392</v>
      </c>
      <c r="C357" s="1141">
        <v>83.12</v>
      </c>
      <c r="D357" s="1141">
        <v>100.38</v>
      </c>
      <c r="E357" s="599">
        <v>133.41</v>
      </c>
      <c r="F357" s="486">
        <v>41739</v>
      </c>
      <c r="G357" s="821">
        <v>92.3</v>
      </c>
      <c r="H357" s="868">
        <f t="shared" si="24"/>
        <v>92.2</v>
      </c>
      <c r="I357" s="323">
        <f t="shared" si="25"/>
        <v>102.9</v>
      </c>
      <c r="J357" s="684">
        <v>109.4</v>
      </c>
      <c r="K357" s="852"/>
      <c r="L357" s="685"/>
      <c r="M357" s="687" t="s">
        <v>392</v>
      </c>
      <c r="N357" s="688">
        <v>112.6</v>
      </c>
      <c r="O357" s="682"/>
      <c r="P357" s="105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</row>
    <row r="358" spans="1:31" s="79" customFormat="1" ht="16.5" x14ac:dyDescent="0.35">
      <c r="A358" s="486">
        <v>41759</v>
      </c>
      <c r="B358" s="683" t="s">
        <v>392</v>
      </c>
      <c r="C358" s="1136">
        <v>83.12</v>
      </c>
      <c r="D358" s="1136">
        <v>100.38</v>
      </c>
      <c r="E358" s="602">
        <v>133.41</v>
      </c>
      <c r="F358" s="486">
        <v>41759</v>
      </c>
      <c r="G358" s="821">
        <v>92.4</v>
      </c>
      <c r="H358" s="868">
        <f t="shared" si="24"/>
        <v>92.3</v>
      </c>
      <c r="I358" s="323">
        <f t="shared" si="25"/>
        <v>103</v>
      </c>
      <c r="J358" s="689">
        <v>109.5</v>
      </c>
      <c r="K358" s="853"/>
      <c r="L358" s="685"/>
      <c r="M358" s="683" t="s">
        <v>392</v>
      </c>
      <c r="N358" s="688">
        <v>112.6</v>
      </c>
      <c r="O358" s="682"/>
      <c r="P358" s="105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</row>
    <row r="359" spans="1:31" s="79" customFormat="1" ht="16.5" x14ac:dyDescent="0.35">
      <c r="A359" s="486">
        <v>41773</v>
      </c>
      <c r="B359" s="687" t="s">
        <v>393</v>
      </c>
      <c r="C359" s="1141">
        <v>83.51</v>
      </c>
      <c r="D359" s="1141">
        <v>100.85</v>
      </c>
      <c r="E359" s="599">
        <v>134.03</v>
      </c>
      <c r="F359" s="486">
        <v>41773</v>
      </c>
      <c r="G359" s="821">
        <v>92.4</v>
      </c>
      <c r="H359" s="868">
        <f t="shared" si="24"/>
        <v>92.3</v>
      </c>
      <c r="I359" s="323">
        <f t="shared" si="25"/>
        <v>103</v>
      </c>
      <c r="J359" s="684">
        <v>109.5</v>
      </c>
      <c r="K359" s="852"/>
      <c r="L359" s="685"/>
      <c r="M359" s="687" t="s">
        <v>393</v>
      </c>
      <c r="N359" s="688">
        <v>112.6</v>
      </c>
      <c r="O359" s="682"/>
      <c r="P359" s="105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</row>
    <row r="360" spans="1:31" s="79" customFormat="1" ht="16.5" x14ac:dyDescent="0.35">
      <c r="A360" s="486">
        <v>41787</v>
      </c>
      <c r="B360" s="683" t="s">
        <v>393</v>
      </c>
      <c r="C360" s="1136">
        <v>83.51</v>
      </c>
      <c r="D360" s="1136">
        <v>100.85</v>
      </c>
      <c r="E360" s="602">
        <v>134.03</v>
      </c>
      <c r="F360" s="486">
        <v>41787</v>
      </c>
      <c r="G360" s="821">
        <v>92</v>
      </c>
      <c r="H360" s="868">
        <f t="shared" si="24"/>
        <v>91.9</v>
      </c>
      <c r="I360" s="323">
        <f t="shared" si="25"/>
        <v>102.6</v>
      </c>
      <c r="J360" s="689">
        <v>109.1</v>
      </c>
      <c r="K360" s="853"/>
      <c r="L360" s="685"/>
      <c r="M360" s="683" t="s">
        <v>393</v>
      </c>
      <c r="N360" s="688">
        <v>112.6</v>
      </c>
      <c r="O360" s="682"/>
      <c r="P360" s="105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</row>
    <row r="361" spans="1:31" s="79" customFormat="1" ht="16.5" x14ac:dyDescent="0.35">
      <c r="A361" s="486">
        <v>41802</v>
      </c>
      <c r="B361" s="687" t="s">
        <v>394</v>
      </c>
      <c r="C361" s="1141">
        <v>83.35</v>
      </c>
      <c r="D361" s="1141">
        <v>100.65</v>
      </c>
      <c r="E361" s="599">
        <v>133.76</v>
      </c>
      <c r="F361" s="486">
        <v>41802</v>
      </c>
      <c r="G361" s="821">
        <v>92</v>
      </c>
      <c r="H361" s="868">
        <f t="shared" si="24"/>
        <v>91.9</v>
      </c>
      <c r="I361" s="323">
        <f t="shared" si="25"/>
        <v>102.6</v>
      </c>
      <c r="J361" s="684">
        <v>109.1</v>
      </c>
      <c r="K361" s="852"/>
      <c r="L361" s="685"/>
      <c r="M361" s="687" t="s">
        <v>394</v>
      </c>
      <c r="N361" s="688">
        <v>112.6</v>
      </c>
      <c r="O361" s="682"/>
      <c r="P361" s="105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</row>
    <row r="362" spans="1:31" ht="15.5" x14ac:dyDescent="0.35">
      <c r="A362" s="86">
        <v>41817</v>
      </c>
      <c r="B362" s="92" t="s">
        <v>394</v>
      </c>
      <c r="C362" s="1151">
        <v>83.35</v>
      </c>
      <c r="D362" s="1151">
        <v>100.65</v>
      </c>
      <c r="E362" s="597">
        <v>133.76</v>
      </c>
      <c r="F362" s="98">
        <v>41817</v>
      </c>
      <c r="G362" s="821">
        <v>91.9</v>
      </c>
      <c r="H362" s="868">
        <f t="shared" si="24"/>
        <v>91.8</v>
      </c>
      <c r="I362" s="323">
        <f t="shared" si="25"/>
        <v>102.5</v>
      </c>
      <c r="J362" s="83">
        <v>108.9</v>
      </c>
      <c r="K362" s="847"/>
      <c r="L362" s="104"/>
      <c r="M362" s="558" t="s">
        <v>395</v>
      </c>
      <c r="N362" s="80">
        <v>112.6</v>
      </c>
      <c r="O362" s="682"/>
      <c r="P362" s="105"/>
    </row>
    <row r="363" spans="1:31" ht="15.5" x14ac:dyDescent="0.35">
      <c r="A363" s="690">
        <v>41828</v>
      </c>
      <c r="B363" s="691" t="s">
        <v>394</v>
      </c>
      <c r="C363" s="1178">
        <v>83.35</v>
      </c>
      <c r="D363" s="1178">
        <v>100.65</v>
      </c>
      <c r="E363" s="692">
        <v>133.76</v>
      </c>
      <c r="F363" s="693">
        <v>41817</v>
      </c>
      <c r="G363" s="821">
        <v>91.9</v>
      </c>
      <c r="H363" s="868">
        <f t="shared" si="24"/>
        <v>91.8</v>
      </c>
      <c r="I363" s="323">
        <f t="shared" si="25"/>
        <v>102.5</v>
      </c>
      <c r="J363" s="688">
        <v>108.9</v>
      </c>
      <c r="K363" s="694"/>
      <c r="L363" s="694"/>
      <c r="M363" s="695" t="s">
        <v>396</v>
      </c>
      <c r="N363" s="686">
        <v>113.4</v>
      </c>
      <c r="O363" s="696"/>
      <c r="P363" s="105"/>
    </row>
    <row r="364" spans="1:31" ht="15.5" x14ac:dyDescent="0.35">
      <c r="A364" s="690">
        <v>41830</v>
      </c>
      <c r="B364" s="697" t="s">
        <v>397</v>
      </c>
      <c r="C364" s="1179">
        <v>83.63</v>
      </c>
      <c r="D364" s="1179">
        <v>100.99</v>
      </c>
      <c r="E364" s="698">
        <v>134.21</v>
      </c>
      <c r="F364" s="693">
        <v>41817</v>
      </c>
      <c r="G364" s="821">
        <v>91.9</v>
      </c>
      <c r="H364" s="868">
        <f t="shared" si="24"/>
        <v>91.8</v>
      </c>
      <c r="I364" s="323">
        <f t="shared" si="25"/>
        <v>102.5</v>
      </c>
      <c r="J364" s="688">
        <v>108.9</v>
      </c>
      <c r="K364" s="694"/>
      <c r="L364" s="694"/>
      <c r="M364" s="699" t="s">
        <v>396</v>
      </c>
      <c r="N364" s="688">
        <v>113.4</v>
      </c>
      <c r="O364" s="696"/>
      <c r="P364" s="105"/>
    </row>
    <row r="365" spans="1:31" ht="15.5" x14ac:dyDescent="0.35">
      <c r="A365" s="86">
        <v>41851</v>
      </c>
      <c r="B365" s="92" t="s">
        <v>397</v>
      </c>
      <c r="C365" s="1151">
        <v>83.63</v>
      </c>
      <c r="D365" s="1151">
        <v>100.99</v>
      </c>
      <c r="E365" s="597">
        <v>134.21</v>
      </c>
      <c r="F365" s="98">
        <v>41851</v>
      </c>
      <c r="G365" s="821">
        <v>91.7</v>
      </c>
      <c r="H365" s="868">
        <f t="shared" si="24"/>
        <v>91.7</v>
      </c>
      <c r="I365" s="323">
        <f t="shared" si="25"/>
        <v>102.3</v>
      </c>
      <c r="J365" s="83">
        <v>108.7</v>
      </c>
      <c r="K365" s="847"/>
      <c r="L365" s="104"/>
      <c r="M365" s="558" t="s">
        <v>396</v>
      </c>
      <c r="N365" s="80">
        <v>113.4</v>
      </c>
      <c r="O365" s="682"/>
      <c r="P365" s="105"/>
    </row>
    <row r="366" spans="1:31" ht="15.5" x14ac:dyDescent="0.35">
      <c r="A366" s="86">
        <v>41864</v>
      </c>
      <c r="B366" s="94" t="s">
        <v>398</v>
      </c>
      <c r="C366" s="1152">
        <v>84.18</v>
      </c>
      <c r="D366" s="1152">
        <v>101.66</v>
      </c>
      <c r="E366" s="598">
        <v>135.11000000000001</v>
      </c>
      <c r="F366" s="97">
        <v>41851</v>
      </c>
      <c r="G366" s="821">
        <v>91.7</v>
      </c>
      <c r="H366" s="868">
        <f t="shared" si="24"/>
        <v>91.7</v>
      </c>
      <c r="I366" s="323">
        <f t="shared" si="25"/>
        <v>102.3</v>
      </c>
      <c r="J366" s="80">
        <v>108.7</v>
      </c>
      <c r="K366" s="104"/>
      <c r="L366" s="104"/>
      <c r="M366" s="558" t="s">
        <v>396</v>
      </c>
      <c r="N366" s="80">
        <v>113.4</v>
      </c>
      <c r="O366" s="682"/>
      <c r="P366" s="105"/>
    </row>
    <row r="367" spans="1:31" ht="15.5" x14ac:dyDescent="0.35">
      <c r="A367" s="86">
        <v>41880</v>
      </c>
      <c r="B367" s="92" t="s">
        <v>398</v>
      </c>
      <c r="C367" s="1151">
        <v>84.18</v>
      </c>
      <c r="D367" s="1151">
        <v>101.66</v>
      </c>
      <c r="E367" s="597">
        <v>135.11000000000001</v>
      </c>
      <c r="F367" s="86">
        <v>41880</v>
      </c>
      <c r="G367" s="821">
        <v>91.6</v>
      </c>
      <c r="H367" s="868">
        <f t="shared" si="24"/>
        <v>91.6</v>
      </c>
      <c r="I367" s="323">
        <f t="shared" si="25"/>
        <v>102.2</v>
      </c>
      <c r="J367" s="83">
        <v>108.6</v>
      </c>
      <c r="K367" s="847"/>
      <c r="L367" s="104"/>
      <c r="M367" s="558" t="s">
        <v>396</v>
      </c>
      <c r="N367" s="80">
        <v>113.4</v>
      </c>
      <c r="O367" s="682"/>
      <c r="P367" s="105"/>
    </row>
    <row r="368" spans="1:31" ht="15.5" x14ac:dyDescent="0.35">
      <c r="A368" s="86">
        <v>41893</v>
      </c>
      <c r="B368" s="94" t="s">
        <v>399</v>
      </c>
      <c r="C368" s="1152">
        <v>84.01</v>
      </c>
      <c r="D368" s="1152">
        <v>101.45</v>
      </c>
      <c r="E368" s="598">
        <v>134.83000000000001</v>
      </c>
      <c r="F368" s="126">
        <v>41880</v>
      </c>
      <c r="G368" s="821">
        <v>91.6</v>
      </c>
      <c r="H368" s="868">
        <f t="shared" si="24"/>
        <v>91.6</v>
      </c>
      <c r="I368" s="323">
        <f t="shared" si="25"/>
        <v>102.2</v>
      </c>
      <c r="J368" s="80">
        <v>108.6</v>
      </c>
      <c r="K368" s="104"/>
      <c r="L368" s="104"/>
      <c r="M368" s="558" t="s">
        <v>396</v>
      </c>
      <c r="N368" s="80">
        <v>113.4</v>
      </c>
      <c r="O368" s="682"/>
      <c r="P368" s="105"/>
    </row>
    <row r="369" spans="1:31" ht="15.5" x14ac:dyDescent="0.35">
      <c r="A369" s="86">
        <v>41912</v>
      </c>
      <c r="B369" s="92" t="s">
        <v>399</v>
      </c>
      <c r="C369" s="1151">
        <v>84.01</v>
      </c>
      <c r="D369" s="1151">
        <v>101.45</v>
      </c>
      <c r="E369" s="597">
        <v>134.83000000000001</v>
      </c>
      <c r="F369" s="86">
        <v>41912</v>
      </c>
      <c r="G369" s="821">
        <v>91.1</v>
      </c>
      <c r="H369" s="868">
        <f t="shared" si="24"/>
        <v>91</v>
      </c>
      <c r="I369" s="323">
        <f t="shared" si="25"/>
        <v>101.6</v>
      </c>
      <c r="J369" s="83">
        <v>108</v>
      </c>
      <c r="K369" s="847"/>
      <c r="L369" s="104"/>
      <c r="M369" s="558" t="s">
        <v>396</v>
      </c>
      <c r="N369" s="80">
        <v>113.4</v>
      </c>
      <c r="O369" s="682"/>
      <c r="P369" s="105"/>
    </row>
    <row r="370" spans="1:31" ht="15.5" x14ac:dyDescent="0.35">
      <c r="A370" s="86">
        <v>41919</v>
      </c>
      <c r="B370" s="92" t="s">
        <v>399</v>
      </c>
      <c r="C370" s="1151">
        <v>84.01</v>
      </c>
      <c r="D370" s="1151">
        <v>101.45</v>
      </c>
      <c r="E370" s="597">
        <v>134.83000000000001</v>
      </c>
      <c r="F370" s="126">
        <v>41912</v>
      </c>
      <c r="G370" s="821">
        <v>91.1</v>
      </c>
      <c r="H370" s="868">
        <f t="shared" si="24"/>
        <v>91</v>
      </c>
      <c r="I370" s="323">
        <f t="shared" si="25"/>
        <v>101.6</v>
      </c>
      <c r="J370" s="80">
        <v>108</v>
      </c>
      <c r="K370" s="104"/>
      <c r="L370" s="104"/>
      <c r="M370" s="557" t="s">
        <v>400</v>
      </c>
      <c r="N370" s="83">
        <v>113.7</v>
      </c>
      <c r="O370" s="682"/>
      <c r="P370" s="105"/>
    </row>
    <row r="371" spans="1:31" ht="15.5" x14ac:dyDescent="0.35">
      <c r="A371" s="86">
        <v>41926</v>
      </c>
      <c r="B371" s="94" t="s">
        <v>401</v>
      </c>
      <c r="C371" s="1152">
        <v>83.4</v>
      </c>
      <c r="D371" s="1152">
        <v>100.71</v>
      </c>
      <c r="E371" s="598">
        <v>133.85</v>
      </c>
      <c r="F371" s="126">
        <v>41912</v>
      </c>
      <c r="G371" s="821">
        <v>91.1</v>
      </c>
      <c r="H371" s="868">
        <f t="shared" si="24"/>
        <v>91</v>
      </c>
      <c r="I371" s="323">
        <f t="shared" si="25"/>
        <v>101.6</v>
      </c>
      <c r="J371" s="80">
        <v>108</v>
      </c>
      <c r="K371" s="104"/>
      <c r="L371" s="104"/>
      <c r="M371" s="558" t="s">
        <v>400</v>
      </c>
      <c r="N371" s="80">
        <v>113.7</v>
      </c>
      <c r="O371" s="682"/>
      <c r="P371" s="105"/>
    </row>
    <row r="372" spans="1:31" ht="15.5" x14ac:dyDescent="0.35">
      <c r="A372" s="86"/>
      <c r="B372" s="294" t="s">
        <v>146</v>
      </c>
      <c r="C372" s="1152"/>
      <c r="D372" s="1152"/>
      <c r="E372" s="598"/>
      <c r="F372" s="97"/>
      <c r="G372" s="821"/>
      <c r="H372" s="868"/>
      <c r="I372" s="97"/>
      <c r="J372" s="80"/>
      <c r="K372" s="104"/>
      <c r="L372" s="104"/>
      <c r="M372" s="558"/>
      <c r="N372" s="80"/>
      <c r="O372" s="508"/>
    </row>
    <row r="373" spans="1:31" ht="15.5" x14ac:dyDescent="0.35">
      <c r="A373" s="86"/>
      <c r="B373" s="294" t="s">
        <v>402</v>
      </c>
      <c r="C373" s="1152"/>
      <c r="D373" s="1152"/>
      <c r="E373" s="598"/>
      <c r="F373" s="97"/>
      <c r="G373" s="821"/>
      <c r="H373" s="868"/>
      <c r="I373" s="97"/>
      <c r="J373" s="80"/>
      <c r="K373" s="104"/>
      <c r="L373" s="104"/>
      <c r="M373" s="558"/>
      <c r="N373" s="80"/>
      <c r="O373" s="508"/>
    </row>
    <row r="374" spans="1:31" ht="15.5" x14ac:dyDescent="0.35">
      <c r="A374" s="959">
        <v>41943</v>
      </c>
      <c r="B374" s="982" t="s">
        <v>401</v>
      </c>
      <c r="C374" s="1180">
        <v>83.4</v>
      </c>
      <c r="D374" s="1180">
        <v>100.71</v>
      </c>
      <c r="E374" s="983">
        <v>133.85</v>
      </c>
      <c r="F374" s="984">
        <v>41943</v>
      </c>
      <c r="G374" s="963">
        <v>91.2</v>
      </c>
      <c r="H374" s="964">
        <f t="shared" si="24"/>
        <v>91.1</v>
      </c>
      <c r="I374" s="981">
        <f t="shared" ref="I374:I401" si="26">ROUND(J374/1.0629,1)</f>
        <v>101.7</v>
      </c>
      <c r="J374" s="966">
        <v>108.1</v>
      </c>
      <c r="K374" s="966"/>
      <c r="L374" s="1009"/>
      <c r="M374" s="1055" t="s">
        <v>400</v>
      </c>
      <c r="N374" s="1009">
        <v>113.7</v>
      </c>
      <c r="O374" s="1056"/>
      <c r="P374" s="105"/>
    </row>
    <row r="375" spans="1:31" ht="15.5" x14ac:dyDescent="0.35">
      <c r="A375" s="86">
        <v>41956</v>
      </c>
      <c r="B375" s="92" t="s">
        <v>403</v>
      </c>
      <c r="C375" s="1151">
        <v>83.25</v>
      </c>
      <c r="D375" s="1151">
        <v>100.53</v>
      </c>
      <c r="E375" s="597">
        <v>133.61000000000001</v>
      </c>
      <c r="F375" s="126">
        <v>41943</v>
      </c>
      <c r="G375" s="821">
        <v>91.2</v>
      </c>
      <c r="H375" s="868">
        <f t="shared" si="24"/>
        <v>91.1</v>
      </c>
      <c r="I375" s="323">
        <f t="shared" si="26"/>
        <v>101.7</v>
      </c>
      <c r="J375" s="80">
        <v>108.1</v>
      </c>
      <c r="K375" s="104"/>
      <c r="L375" s="104"/>
      <c r="M375" s="558" t="s">
        <v>400</v>
      </c>
      <c r="N375" s="80">
        <v>113.7</v>
      </c>
      <c r="O375" s="682"/>
      <c r="P375" s="105"/>
    </row>
    <row r="376" spans="1:31" ht="15.5" x14ac:dyDescent="0.35">
      <c r="A376" s="86">
        <v>41971</v>
      </c>
      <c r="B376" s="92" t="s">
        <v>403</v>
      </c>
      <c r="C376" s="1151">
        <v>83.25</v>
      </c>
      <c r="D376" s="1151">
        <v>100.53</v>
      </c>
      <c r="E376" s="597">
        <v>133.61000000000001</v>
      </c>
      <c r="F376" s="126">
        <v>41971</v>
      </c>
      <c r="G376" s="821">
        <v>90.9</v>
      </c>
      <c r="H376" s="868">
        <f t="shared" si="24"/>
        <v>90.9</v>
      </c>
      <c r="I376" s="323">
        <f t="shared" si="26"/>
        <v>101.4</v>
      </c>
      <c r="J376" s="80">
        <v>107.8</v>
      </c>
      <c r="K376" s="104"/>
      <c r="L376" s="104"/>
      <c r="M376" s="558" t="s">
        <v>400</v>
      </c>
      <c r="N376" s="80">
        <v>113.7</v>
      </c>
      <c r="O376" s="682"/>
      <c r="P376" s="105"/>
    </row>
    <row r="377" spans="1:31" ht="15.5" x14ac:dyDescent="0.35">
      <c r="A377" s="86">
        <v>41984</v>
      </c>
      <c r="B377" s="94" t="s">
        <v>404</v>
      </c>
      <c r="C377" s="1152">
        <v>82.47</v>
      </c>
      <c r="D377" s="1152">
        <v>99.59</v>
      </c>
      <c r="E377" s="598">
        <v>132.35</v>
      </c>
      <c r="F377" s="126">
        <v>41971</v>
      </c>
      <c r="G377" s="821">
        <v>90.9</v>
      </c>
      <c r="H377" s="868">
        <f t="shared" si="24"/>
        <v>90.9</v>
      </c>
      <c r="I377" s="323">
        <f t="shared" si="26"/>
        <v>101.4</v>
      </c>
      <c r="J377" s="80">
        <v>107.8</v>
      </c>
      <c r="K377" s="104"/>
      <c r="L377" s="104"/>
      <c r="M377" s="558" t="s">
        <v>400</v>
      </c>
      <c r="N377" s="80">
        <v>113.7</v>
      </c>
      <c r="O377" s="682"/>
      <c r="P377" s="105"/>
    </row>
    <row r="378" spans="1:31" ht="15.5" x14ac:dyDescent="0.35">
      <c r="A378" s="86">
        <v>41996</v>
      </c>
      <c r="B378" s="92" t="s">
        <v>404</v>
      </c>
      <c r="C378" s="1151">
        <v>82.47</v>
      </c>
      <c r="D378" s="1151">
        <v>99.59</v>
      </c>
      <c r="E378" s="597">
        <v>132.35</v>
      </c>
      <c r="F378" s="86">
        <v>41996</v>
      </c>
      <c r="G378" s="821">
        <v>90.6</v>
      </c>
      <c r="H378" s="868">
        <f t="shared" si="24"/>
        <v>90.5</v>
      </c>
      <c r="I378" s="323">
        <f t="shared" si="26"/>
        <v>101</v>
      </c>
      <c r="J378" s="83">
        <v>107.4</v>
      </c>
      <c r="K378" s="847"/>
      <c r="L378" s="104"/>
      <c r="M378" s="558" t="s">
        <v>400</v>
      </c>
      <c r="N378" s="80">
        <v>113.7</v>
      </c>
      <c r="O378" s="682"/>
      <c r="P378" s="105"/>
    </row>
    <row r="379" spans="1:31" ht="15.5" x14ac:dyDescent="0.35">
      <c r="A379" s="86">
        <v>42013</v>
      </c>
      <c r="B379" s="92" t="s">
        <v>404</v>
      </c>
      <c r="C379" s="1151">
        <v>82.47</v>
      </c>
      <c r="D379" s="1151">
        <v>99.59</v>
      </c>
      <c r="E379" s="597">
        <v>132.35</v>
      </c>
      <c r="F379" s="126">
        <v>41996</v>
      </c>
      <c r="G379" s="821">
        <v>90.6</v>
      </c>
      <c r="H379" s="868">
        <f t="shared" si="24"/>
        <v>90.5</v>
      </c>
      <c r="I379" s="323">
        <f t="shared" si="26"/>
        <v>101</v>
      </c>
      <c r="J379" s="80">
        <v>107.4</v>
      </c>
      <c r="K379" s="104"/>
      <c r="L379" s="104"/>
      <c r="M379" s="557" t="s">
        <v>405</v>
      </c>
      <c r="N379" s="83">
        <v>113.9</v>
      </c>
      <c r="O379" s="682"/>
      <c r="P379" s="105"/>
    </row>
    <row r="380" spans="1:31" ht="15.5" x14ac:dyDescent="0.35">
      <c r="A380" s="700">
        <v>42018</v>
      </c>
      <c r="B380" s="701" t="s">
        <v>406</v>
      </c>
      <c r="C380" s="1181">
        <v>82.37</v>
      </c>
      <c r="D380" s="1181">
        <v>99.47</v>
      </c>
      <c r="E380" s="701">
        <v>132.19999999999999</v>
      </c>
      <c r="F380" s="126">
        <v>41996</v>
      </c>
      <c r="G380" s="821">
        <v>90.6</v>
      </c>
      <c r="H380" s="868">
        <f t="shared" si="24"/>
        <v>90.5</v>
      </c>
      <c r="I380" s="323">
        <f t="shared" si="26"/>
        <v>101</v>
      </c>
      <c r="J380" s="80">
        <v>107.4</v>
      </c>
      <c r="K380" s="702"/>
      <c r="L380" s="702"/>
      <c r="M380" s="558" t="s">
        <v>405</v>
      </c>
      <c r="N380" s="80">
        <v>113.9</v>
      </c>
      <c r="O380" s="682"/>
      <c r="P380" s="105"/>
    </row>
    <row r="381" spans="1:31" s="79" customFormat="1" ht="16.5" x14ac:dyDescent="0.35">
      <c r="A381" s="86">
        <v>42034</v>
      </c>
      <c r="B381" s="153" t="s">
        <v>406</v>
      </c>
      <c r="C381" s="1151">
        <v>82.37</v>
      </c>
      <c r="D381" s="1151">
        <v>99.47</v>
      </c>
      <c r="E381" s="597">
        <v>132.19999999999999</v>
      </c>
      <c r="F381" s="98">
        <v>42034</v>
      </c>
      <c r="G381" s="821">
        <v>91.3</v>
      </c>
      <c r="H381" s="868">
        <f t="shared" si="24"/>
        <v>91.2</v>
      </c>
      <c r="I381" s="323">
        <f t="shared" si="26"/>
        <v>101.8</v>
      </c>
      <c r="J381" s="83">
        <v>108.2</v>
      </c>
      <c r="K381" s="847"/>
      <c r="L381" s="104"/>
      <c r="M381" s="558" t="s">
        <v>405</v>
      </c>
      <c r="N381" s="80">
        <v>113.9</v>
      </c>
      <c r="O381" s="682"/>
      <c r="P381" s="105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</row>
    <row r="382" spans="1:31" s="79" customFormat="1" ht="16.5" x14ac:dyDescent="0.35">
      <c r="A382" s="86">
        <v>42054</v>
      </c>
      <c r="B382" s="160" t="s">
        <v>418</v>
      </c>
      <c r="C382" s="1152">
        <v>81.69</v>
      </c>
      <c r="D382" s="1152">
        <v>98.65</v>
      </c>
      <c r="E382" s="598">
        <v>131.11000000000001</v>
      </c>
      <c r="F382" s="97">
        <v>42034</v>
      </c>
      <c r="G382" s="821">
        <v>91.3</v>
      </c>
      <c r="H382" s="868">
        <f t="shared" si="24"/>
        <v>91.2</v>
      </c>
      <c r="I382" s="323">
        <f t="shared" si="26"/>
        <v>101.8</v>
      </c>
      <c r="J382" s="80">
        <v>108.2</v>
      </c>
      <c r="K382" s="104"/>
      <c r="L382" s="104"/>
      <c r="M382" s="558" t="s">
        <v>405</v>
      </c>
      <c r="N382" s="80">
        <v>113.9</v>
      </c>
      <c r="O382" s="682"/>
      <c r="P382" s="105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</row>
    <row r="383" spans="1:31" s="79" customFormat="1" ht="16.5" x14ac:dyDescent="0.35">
      <c r="A383" s="86">
        <v>42062</v>
      </c>
      <c r="B383" s="153" t="s">
        <v>418</v>
      </c>
      <c r="C383" s="1151">
        <v>81.69</v>
      </c>
      <c r="D383" s="1151">
        <v>98.65</v>
      </c>
      <c r="E383" s="597">
        <v>131.11000000000001</v>
      </c>
      <c r="F383" s="98">
        <v>42062</v>
      </c>
      <c r="G383" s="821">
        <v>91.5</v>
      </c>
      <c r="H383" s="868">
        <f t="shared" si="24"/>
        <v>91.5</v>
      </c>
      <c r="I383" s="323">
        <f t="shared" si="26"/>
        <v>102.1</v>
      </c>
      <c r="J383" s="83">
        <v>108.5</v>
      </c>
      <c r="K383" s="847"/>
      <c r="L383" s="104"/>
      <c r="M383" s="558" t="s">
        <v>405</v>
      </c>
      <c r="N383" s="80">
        <v>113.9</v>
      </c>
      <c r="O383" s="682"/>
      <c r="P383" s="105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</row>
    <row r="384" spans="1:31" s="79" customFormat="1" ht="16.5" x14ac:dyDescent="0.35">
      <c r="A384" s="86">
        <v>42075</v>
      </c>
      <c r="B384" s="160" t="s">
        <v>420</v>
      </c>
      <c r="C384" s="1152">
        <v>82.46</v>
      </c>
      <c r="D384" s="1152">
        <v>99.58</v>
      </c>
      <c r="E384" s="598">
        <v>132.34</v>
      </c>
      <c r="F384" s="97">
        <v>42062</v>
      </c>
      <c r="G384" s="821">
        <v>91.5</v>
      </c>
      <c r="H384" s="868">
        <f t="shared" si="24"/>
        <v>91.5</v>
      </c>
      <c r="I384" s="323">
        <f t="shared" si="26"/>
        <v>102.1</v>
      </c>
      <c r="J384" s="80">
        <v>108.5</v>
      </c>
      <c r="K384" s="104"/>
      <c r="L384" s="104"/>
      <c r="M384" s="558" t="s">
        <v>405</v>
      </c>
      <c r="N384" s="80">
        <v>113.9</v>
      </c>
      <c r="O384" s="682"/>
      <c r="P384" s="105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</row>
    <row r="385" spans="1:31" s="79" customFormat="1" ht="16.5" x14ac:dyDescent="0.35">
      <c r="A385" s="86">
        <v>42094</v>
      </c>
      <c r="B385" s="153" t="s">
        <v>420</v>
      </c>
      <c r="C385" s="1151">
        <v>82.46</v>
      </c>
      <c r="D385" s="1151">
        <v>99.58</v>
      </c>
      <c r="E385" s="597">
        <v>132.34</v>
      </c>
      <c r="F385" s="98">
        <v>42094</v>
      </c>
      <c r="G385" s="821">
        <v>90.6</v>
      </c>
      <c r="H385" s="868">
        <f t="shared" si="24"/>
        <v>90.6</v>
      </c>
      <c r="I385" s="323">
        <f t="shared" si="26"/>
        <v>101.1</v>
      </c>
      <c r="J385" s="83">
        <v>107.5</v>
      </c>
      <c r="K385" s="847"/>
      <c r="L385" s="104"/>
      <c r="M385" s="558" t="s">
        <v>405</v>
      </c>
      <c r="N385" s="80">
        <v>113.9</v>
      </c>
      <c r="O385" s="682"/>
      <c r="P385" s="105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</row>
    <row r="386" spans="1:31" s="79" customFormat="1" ht="16.5" x14ac:dyDescent="0.35">
      <c r="A386" s="86">
        <v>42102</v>
      </c>
      <c r="B386" s="153" t="s">
        <v>420</v>
      </c>
      <c r="C386" s="1151">
        <v>82.46</v>
      </c>
      <c r="D386" s="1151">
        <v>99.58</v>
      </c>
      <c r="E386" s="92">
        <v>132.34</v>
      </c>
      <c r="F386" s="162">
        <v>42094</v>
      </c>
      <c r="G386" s="821">
        <v>90.6</v>
      </c>
      <c r="H386" s="868">
        <f t="shared" si="24"/>
        <v>90.6</v>
      </c>
      <c r="I386" s="323">
        <f t="shared" si="26"/>
        <v>101.1</v>
      </c>
      <c r="J386" s="80">
        <v>107.5</v>
      </c>
      <c r="K386" s="104"/>
      <c r="L386" s="104"/>
      <c r="M386" s="703" t="s">
        <v>421</v>
      </c>
      <c r="N386" s="83">
        <v>114.3</v>
      </c>
      <c r="O386" s="682"/>
      <c r="P386" s="105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</row>
    <row r="387" spans="1:31" s="79" customFormat="1" ht="16.5" x14ac:dyDescent="0.35">
      <c r="A387" s="86">
        <v>42109</v>
      </c>
      <c r="B387" s="160" t="s">
        <v>422</v>
      </c>
      <c r="C387" s="1152">
        <v>82.84</v>
      </c>
      <c r="D387" s="1152">
        <v>100.03</v>
      </c>
      <c r="E387" s="94">
        <v>132.94</v>
      </c>
      <c r="F387" s="162">
        <v>42094</v>
      </c>
      <c r="G387" s="821">
        <v>90.6</v>
      </c>
      <c r="H387" s="868">
        <f t="shared" si="24"/>
        <v>90.6</v>
      </c>
      <c r="I387" s="323">
        <f t="shared" si="26"/>
        <v>101.1</v>
      </c>
      <c r="J387" s="80">
        <v>107.5</v>
      </c>
      <c r="K387" s="104"/>
      <c r="L387" s="104"/>
      <c r="M387" s="704" t="s">
        <v>421</v>
      </c>
      <c r="N387" s="80">
        <v>114.3</v>
      </c>
      <c r="O387" s="682"/>
      <c r="P387" s="105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</row>
    <row r="388" spans="1:31" ht="15.5" x14ac:dyDescent="0.35">
      <c r="A388" s="86">
        <v>42124</v>
      </c>
      <c r="B388" s="153" t="s">
        <v>422</v>
      </c>
      <c r="C388" s="1151">
        <v>82.84</v>
      </c>
      <c r="D388" s="1151">
        <v>100.03</v>
      </c>
      <c r="E388" s="92">
        <v>132.94</v>
      </c>
      <c r="F388" s="163">
        <v>42124</v>
      </c>
      <c r="G388" s="821">
        <v>89.8</v>
      </c>
      <c r="H388" s="868">
        <f t="shared" si="24"/>
        <v>89.8</v>
      </c>
      <c r="I388" s="323">
        <f t="shared" si="26"/>
        <v>100.2</v>
      </c>
      <c r="J388" s="83">
        <v>106.5</v>
      </c>
      <c r="K388" s="847"/>
      <c r="L388" s="104"/>
      <c r="M388" s="704" t="s">
        <v>421</v>
      </c>
      <c r="N388" s="80">
        <v>114.3</v>
      </c>
      <c r="O388" s="682"/>
      <c r="P388" s="105"/>
    </row>
    <row r="389" spans="1:31" ht="15.5" x14ac:dyDescent="0.35">
      <c r="A389" s="86">
        <v>42137</v>
      </c>
      <c r="B389" s="88" t="s">
        <v>423</v>
      </c>
      <c r="C389" s="1152">
        <v>83.17</v>
      </c>
      <c r="D389" s="1152">
        <v>100.44</v>
      </c>
      <c r="E389" s="94">
        <v>133.49</v>
      </c>
      <c r="F389" s="162">
        <v>42124</v>
      </c>
      <c r="G389" s="821">
        <v>89.8</v>
      </c>
      <c r="H389" s="868">
        <f t="shared" si="24"/>
        <v>89.8</v>
      </c>
      <c r="I389" s="323">
        <f t="shared" si="26"/>
        <v>100.2</v>
      </c>
      <c r="J389" s="80">
        <v>106.5</v>
      </c>
      <c r="K389" s="104"/>
      <c r="L389" s="104"/>
      <c r="M389" s="704" t="s">
        <v>421</v>
      </c>
      <c r="N389" s="80">
        <v>114.3</v>
      </c>
      <c r="O389" s="682"/>
      <c r="P389" s="105"/>
    </row>
    <row r="390" spans="1:31" ht="15.5" x14ac:dyDescent="0.35">
      <c r="A390" s="86">
        <v>42153</v>
      </c>
      <c r="B390" s="87" t="s">
        <v>423</v>
      </c>
      <c r="C390" s="1151">
        <v>83.17</v>
      </c>
      <c r="D390" s="1151">
        <v>100.44</v>
      </c>
      <c r="E390" s="92">
        <v>133.49</v>
      </c>
      <c r="F390" s="163">
        <v>42153</v>
      </c>
      <c r="G390" s="821">
        <v>89.3</v>
      </c>
      <c r="H390" s="868">
        <f t="shared" si="24"/>
        <v>89.2</v>
      </c>
      <c r="I390" s="323">
        <f t="shared" si="26"/>
        <v>99.6</v>
      </c>
      <c r="J390" s="83">
        <v>105.9</v>
      </c>
      <c r="K390" s="847"/>
      <c r="L390" s="104"/>
      <c r="M390" s="704" t="s">
        <v>421</v>
      </c>
      <c r="N390" s="80">
        <v>114.3</v>
      </c>
      <c r="O390" s="682"/>
      <c r="P390" s="105"/>
    </row>
    <row r="391" spans="1:31" ht="15.5" x14ac:dyDescent="0.35">
      <c r="A391" s="86">
        <v>42166</v>
      </c>
      <c r="B391" s="88" t="s">
        <v>424</v>
      </c>
      <c r="C391" s="1152">
        <v>83.41</v>
      </c>
      <c r="D391" s="1152">
        <v>100.73</v>
      </c>
      <c r="E391" s="94">
        <v>133.87</v>
      </c>
      <c r="F391" s="162">
        <v>42153</v>
      </c>
      <c r="G391" s="821">
        <v>89.3</v>
      </c>
      <c r="H391" s="868">
        <f t="shared" si="24"/>
        <v>89.2</v>
      </c>
      <c r="I391" s="323">
        <f t="shared" si="26"/>
        <v>99.6</v>
      </c>
      <c r="J391" s="80">
        <v>105.9</v>
      </c>
      <c r="K391" s="104"/>
      <c r="L391" s="104"/>
      <c r="M391" s="704" t="s">
        <v>421</v>
      </c>
      <c r="N391" s="80">
        <v>114.3</v>
      </c>
      <c r="O391" s="682"/>
      <c r="P391" s="105"/>
    </row>
    <row r="392" spans="1:31" ht="15.5" x14ac:dyDescent="0.35">
      <c r="A392" s="86">
        <v>42185</v>
      </c>
      <c r="B392" s="87" t="s">
        <v>424</v>
      </c>
      <c r="C392" s="1151">
        <v>83.41</v>
      </c>
      <c r="D392" s="1151">
        <v>100.73</v>
      </c>
      <c r="E392" s="92">
        <v>133.87</v>
      </c>
      <c r="F392" s="163">
        <v>42185</v>
      </c>
      <c r="G392" s="821">
        <v>90.3</v>
      </c>
      <c r="H392" s="868">
        <f t="shared" si="24"/>
        <v>90.2</v>
      </c>
      <c r="I392" s="323">
        <f t="shared" si="26"/>
        <v>100.7</v>
      </c>
      <c r="J392" s="83">
        <v>107</v>
      </c>
      <c r="K392" s="847"/>
      <c r="L392" s="104"/>
      <c r="M392" s="704" t="s">
        <v>421</v>
      </c>
      <c r="N392" s="80">
        <v>114.3</v>
      </c>
      <c r="O392" s="682"/>
      <c r="P392" s="105"/>
    </row>
    <row r="393" spans="1:31" ht="15.5" x14ac:dyDescent="0.35">
      <c r="A393" s="86">
        <v>42193</v>
      </c>
      <c r="B393" s="87" t="s">
        <v>424</v>
      </c>
      <c r="C393" s="1151">
        <v>83.41</v>
      </c>
      <c r="D393" s="1151">
        <v>100.73</v>
      </c>
      <c r="E393" s="92">
        <v>133.87</v>
      </c>
      <c r="F393" s="162">
        <v>42185</v>
      </c>
      <c r="G393" s="821">
        <v>90.3</v>
      </c>
      <c r="H393" s="868">
        <f t="shared" si="24"/>
        <v>90.2</v>
      </c>
      <c r="I393" s="323">
        <f t="shared" si="26"/>
        <v>100.7</v>
      </c>
      <c r="J393" s="80">
        <v>107</v>
      </c>
      <c r="K393" s="104"/>
      <c r="L393" s="104"/>
      <c r="M393" s="703" t="s">
        <v>425</v>
      </c>
      <c r="N393" s="83">
        <v>115.1</v>
      </c>
      <c r="O393" s="682"/>
      <c r="P393" s="105"/>
    </row>
    <row r="394" spans="1:31" ht="15.5" x14ac:dyDescent="0.35">
      <c r="A394" s="86">
        <v>42200</v>
      </c>
      <c r="B394" s="88" t="s">
        <v>426</v>
      </c>
      <c r="C394" s="1152">
        <v>83.7</v>
      </c>
      <c r="D394" s="1152">
        <v>101.08</v>
      </c>
      <c r="E394" s="94">
        <v>134.34</v>
      </c>
      <c r="F394" s="162">
        <v>42185</v>
      </c>
      <c r="G394" s="821">
        <v>90.3</v>
      </c>
      <c r="H394" s="868">
        <f t="shared" si="24"/>
        <v>90.2</v>
      </c>
      <c r="I394" s="323">
        <f t="shared" si="26"/>
        <v>100.7</v>
      </c>
      <c r="J394" s="80">
        <v>107</v>
      </c>
      <c r="K394" s="104"/>
      <c r="L394" s="104"/>
      <c r="M394" s="704" t="s">
        <v>425</v>
      </c>
      <c r="N394" s="80">
        <v>115.1</v>
      </c>
      <c r="O394" s="682"/>
      <c r="P394" s="105"/>
    </row>
    <row r="395" spans="1:31" s="79" customFormat="1" ht="16.5" x14ac:dyDescent="0.35">
      <c r="A395" s="86">
        <v>42216</v>
      </c>
      <c r="B395" s="87" t="s">
        <v>426</v>
      </c>
      <c r="C395" s="1151">
        <v>83.7</v>
      </c>
      <c r="D395" s="1151">
        <v>101.08</v>
      </c>
      <c r="E395" s="92">
        <v>134.34</v>
      </c>
      <c r="F395" s="163">
        <v>42216</v>
      </c>
      <c r="G395" s="821">
        <v>90.4</v>
      </c>
      <c r="H395" s="868">
        <f t="shared" si="24"/>
        <v>90.3</v>
      </c>
      <c r="I395" s="323">
        <f t="shared" si="26"/>
        <v>100.8</v>
      </c>
      <c r="J395" s="83">
        <v>107.1</v>
      </c>
      <c r="K395" s="847"/>
      <c r="L395" s="104"/>
      <c r="M395" s="704" t="s">
        <v>425</v>
      </c>
      <c r="N395" s="80">
        <v>115.1</v>
      </c>
      <c r="O395" s="682"/>
      <c r="P395" s="105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</row>
    <row r="396" spans="1:31" s="79" customFormat="1" ht="16.5" x14ac:dyDescent="0.35">
      <c r="A396" s="86">
        <v>42229</v>
      </c>
      <c r="B396" s="88" t="s">
        <v>429</v>
      </c>
      <c r="C396" s="1152">
        <v>84.28</v>
      </c>
      <c r="D396" s="1152">
        <v>101.78</v>
      </c>
      <c r="E396" s="94">
        <v>135.27000000000001</v>
      </c>
      <c r="F396" s="162">
        <v>42216</v>
      </c>
      <c r="G396" s="821">
        <v>90.4</v>
      </c>
      <c r="H396" s="868">
        <f t="shared" si="24"/>
        <v>90.3</v>
      </c>
      <c r="I396" s="323">
        <f t="shared" si="26"/>
        <v>100.8</v>
      </c>
      <c r="J396" s="80">
        <v>107.1</v>
      </c>
      <c r="K396" s="104"/>
      <c r="L396" s="104"/>
      <c r="M396" s="704" t="s">
        <v>425</v>
      </c>
      <c r="N396" s="80">
        <v>115.1</v>
      </c>
      <c r="O396" s="682"/>
      <c r="P396" s="105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</row>
    <row r="397" spans="1:31" s="79" customFormat="1" ht="16.5" x14ac:dyDescent="0.35">
      <c r="A397" s="568">
        <v>42244</v>
      </c>
      <c r="B397" s="164" t="s">
        <v>429</v>
      </c>
      <c r="C397" s="1161">
        <v>84.28</v>
      </c>
      <c r="D397" s="1161">
        <v>101.78</v>
      </c>
      <c r="E397" s="95">
        <v>135.27000000000001</v>
      </c>
      <c r="F397" s="165">
        <v>42244</v>
      </c>
      <c r="G397" s="821">
        <v>90.5</v>
      </c>
      <c r="H397" s="868">
        <f t="shared" si="24"/>
        <v>90.4</v>
      </c>
      <c r="I397" s="323">
        <f t="shared" si="26"/>
        <v>100.9</v>
      </c>
      <c r="J397" s="96">
        <v>107.2</v>
      </c>
      <c r="K397" s="854"/>
      <c r="L397" s="166"/>
      <c r="M397" s="705" t="s">
        <v>425</v>
      </c>
      <c r="N397" s="84">
        <v>115.1</v>
      </c>
      <c r="O397" s="682"/>
      <c r="P397" s="105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</row>
    <row r="398" spans="1:31" s="79" customFormat="1" ht="16.5" x14ac:dyDescent="0.35">
      <c r="A398" s="86">
        <v>42262</v>
      </c>
      <c r="B398" s="88" t="s">
        <v>430</v>
      </c>
      <c r="C398" s="1152">
        <v>83.37</v>
      </c>
      <c r="D398" s="1152">
        <v>100.68</v>
      </c>
      <c r="E398" s="94">
        <v>133.81</v>
      </c>
      <c r="F398" s="167">
        <v>42244</v>
      </c>
      <c r="G398" s="821">
        <v>90.5</v>
      </c>
      <c r="H398" s="868">
        <f t="shared" si="24"/>
        <v>90.4</v>
      </c>
      <c r="I398" s="323">
        <f t="shared" si="26"/>
        <v>100.9</v>
      </c>
      <c r="J398" s="84">
        <v>107.2</v>
      </c>
      <c r="K398" s="166"/>
      <c r="L398" s="104"/>
      <c r="M398" s="705" t="s">
        <v>425</v>
      </c>
      <c r="N398" s="84">
        <v>115.1</v>
      </c>
      <c r="O398" s="682"/>
      <c r="P398" s="105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</row>
    <row r="399" spans="1:31" s="79" customFormat="1" ht="16.5" x14ac:dyDescent="0.35">
      <c r="A399" s="86">
        <v>42277</v>
      </c>
      <c r="B399" s="87" t="s">
        <v>430</v>
      </c>
      <c r="C399" s="1151">
        <v>83.37</v>
      </c>
      <c r="D399" s="1151">
        <v>100.68</v>
      </c>
      <c r="E399" s="92">
        <v>133.81</v>
      </c>
      <c r="F399" s="167">
        <v>42277</v>
      </c>
      <c r="G399" s="821">
        <v>89.9</v>
      </c>
      <c r="H399" s="868">
        <f t="shared" si="24"/>
        <v>89.9</v>
      </c>
      <c r="I399" s="323">
        <f t="shared" si="26"/>
        <v>100.3</v>
      </c>
      <c r="J399" s="84">
        <v>106.6</v>
      </c>
      <c r="K399" s="166"/>
      <c r="L399" s="104"/>
      <c r="M399" s="705" t="s">
        <v>425</v>
      </c>
      <c r="N399" s="84">
        <v>115.1</v>
      </c>
      <c r="O399" s="682"/>
      <c r="P399" s="105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</row>
    <row r="400" spans="1:31" s="79" customFormat="1" ht="16.5" x14ac:dyDescent="0.35">
      <c r="A400" s="168">
        <v>42284</v>
      </c>
      <c r="B400" s="87" t="s">
        <v>430</v>
      </c>
      <c r="C400" s="1151">
        <v>83.37</v>
      </c>
      <c r="D400" s="1151">
        <v>100.68</v>
      </c>
      <c r="E400" s="92">
        <v>133.81</v>
      </c>
      <c r="F400" s="162">
        <v>42277</v>
      </c>
      <c r="G400" s="821">
        <v>89.9</v>
      </c>
      <c r="H400" s="868">
        <f t="shared" ref="H400:H465" si="27">ROUND(I400/1.1161,1)</f>
        <v>89.9</v>
      </c>
      <c r="I400" s="323">
        <f t="shared" si="26"/>
        <v>100.3</v>
      </c>
      <c r="J400" s="80">
        <v>106.6</v>
      </c>
      <c r="K400" s="104"/>
      <c r="L400" s="104"/>
      <c r="M400" s="703" t="s">
        <v>428</v>
      </c>
      <c r="N400" s="83">
        <v>115.5</v>
      </c>
      <c r="O400" s="682"/>
      <c r="P400" s="105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</row>
    <row r="401" spans="1:31" s="79" customFormat="1" ht="16.5" x14ac:dyDescent="0.35">
      <c r="A401" s="168">
        <v>42291</v>
      </c>
      <c r="B401" s="88" t="s">
        <v>427</v>
      </c>
      <c r="C401" s="1152">
        <v>82.24</v>
      </c>
      <c r="D401" s="1152">
        <v>99.31</v>
      </c>
      <c r="E401" s="94">
        <v>131.97999999999999</v>
      </c>
      <c r="F401" s="162">
        <v>42277</v>
      </c>
      <c r="G401" s="821">
        <v>89.9</v>
      </c>
      <c r="H401" s="868">
        <f t="shared" si="27"/>
        <v>89.9</v>
      </c>
      <c r="I401" s="323">
        <f t="shared" si="26"/>
        <v>100.3</v>
      </c>
      <c r="J401" s="80">
        <v>106.6</v>
      </c>
      <c r="K401" s="104"/>
      <c r="L401" s="104"/>
      <c r="M401" s="704" t="s">
        <v>428</v>
      </c>
      <c r="N401" s="80">
        <v>115.5</v>
      </c>
      <c r="O401" s="682"/>
      <c r="P401" s="105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</row>
    <row r="402" spans="1:31" s="79" customFormat="1" ht="16.5" x14ac:dyDescent="0.35">
      <c r="A402" s="86"/>
      <c r="B402" s="294" t="s">
        <v>146</v>
      </c>
      <c r="C402" s="1152"/>
      <c r="D402" s="1152"/>
      <c r="E402" s="94"/>
      <c r="F402" s="162"/>
      <c r="G402" s="821"/>
      <c r="H402" s="868"/>
      <c r="I402" s="97"/>
      <c r="J402" s="80"/>
      <c r="K402" s="104"/>
      <c r="L402" s="177"/>
      <c r="M402" s="704"/>
      <c r="N402" s="80"/>
      <c r="O402" s="682"/>
      <c r="P402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</row>
    <row r="403" spans="1:31" s="79" customFormat="1" ht="16.5" x14ac:dyDescent="0.35">
      <c r="A403" s="86"/>
      <c r="B403" s="294" t="s">
        <v>439</v>
      </c>
      <c r="C403" s="1152"/>
      <c r="D403" s="1152"/>
      <c r="E403" s="94"/>
      <c r="F403" s="162"/>
      <c r="G403" s="821"/>
      <c r="H403" s="868"/>
      <c r="I403" s="97"/>
      <c r="J403" s="80"/>
      <c r="K403" s="104"/>
      <c r="L403" s="177"/>
      <c r="M403" s="704"/>
      <c r="N403" s="80"/>
      <c r="O403" s="682"/>
      <c r="P403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</row>
    <row r="404" spans="1:31" s="79" customFormat="1" ht="16.5" x14ac:dyDescent="0.35">
      <c r="A404" s="959">
        <v>42307</v>
      </c>
      <c r="B404" s="982" t="s">
        <v>427</v>
      </c>
      <c r="C404" s="1180">
        <v>82.24</v>
      </c>
      <c r="D404" s="1180">
        <v>99.31</v>
      </c>
      <c r="E404" s="982">
        <v>131.97999999999999</v>
      </c>
      <c r="F404" s="975">
        <v>42307</v>
      </c>
      <c r="G404" s="963">
        <v>90.2</v>
      </c>
      <c r="H404" s="964">
        <f t="shared" si="27"/>
        <v>90.1</v>
      </c>
      <c r="I404" s="981">
        <f t="shared" ref="I404:I432" si="28">ROUND(J404/1.0629,1)</f>
        <v>100.6</v>
      </c>
      <c r="J404" s="966">
        <v>106.9</v>
      </c>
      <c r="K404" s="1009"/>
      <c r="L404" s="1057"/>
      <c r="M404" s="295" t="s">
        <v>428</v>
      </c>
      <c r="N404" s="1009">
        <v>115.5</v>
      </c>
      <c r="O404" s="1056"/>
      <c r="P404"/>
      <c r="Q404" s="78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</row>
    <row r="405" spans="1:31" s="79" customFormat="1" ht="16.5" x14ac:dyDescent="0.35">
      <c r="A405" s="86">
        <v>42320</v>
      </c>
      <c r="B405" s="88" t="s">
        <v>440</v>
      </c>
      <c r="C405" s="1152">
        <v>82.38</v>
      </c>
      <c r="D405" s="1152">
        <v>99.48</v>
      </c>
      <c r="E405" s="94">
        <v>132.21</v>
      </c>
      <c r="F405" s="162">
        <v>42307</v>
      </c>
      <c r="G405" s="821">
        <v>90.2</v>
      </c>
      <c r="H405" s="868">
        <f t="shared" si="27"/>
        <v>90.1</v>
      </c>
      <c r="I405" s="323">
        <f t="shared" si="28"/>
        <v>100.6</v>
      </c>
      <c r="J405" s="80">
        <v>106.9</v>
      </c>
      <c r="K405" s="104"/>
      <c r="L405" s="178"/>
      <c r="M405" s="704" t="s">
        <v>428</v>
      </c>
      <c r="N405" s="80">
        <v>115.5</v>
      </c>
      <c r="O405" s="682"/>
      <c r="P405"/>
      <c r="Q405" s="78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</row>
    <row r="406" spans="1:31" s="79" customFormat="1" ht="16.5" x14ac:dyDescent="0.35">
      <c r="A406" s="126">
        <v>42335</v>
      </c>
      <c r="B406" s="87" t="s">
        <v>440</v>
      </c>
      <c r="C406" s="1151">
        <v>82.38</v>
      </c>
      <c r="D406" s="1151">
        <v>99.48</v>
      </c>
      <c r="E406" s="92">
        <v>132.21</v>
      </c>
      <c r="F406" s="163">
        <v>42335</v>
      </c>
      <c r="G406" s="821">
        <v>90.2</v>
      </c>
      <c r="H406" s="868">
        <f t="shared" si="27"/>
        <v>90.1</v>
      </c>
      <c r="I406" s="323">
        <f t="shared" si="28"/>
        <v>100.6</v>
      </c>
      <c r="J406" s="83">
        <v>106.9</v>
      </c>
      <c r="K406" s="104"/>
      <c r="L406" s="178"/>
      <c r="M406" s="704" t="s">
        <v>428</v>
      </c>
      <c r="N406" s="80">
        <v>115.5</v>
      </c>
      <c r="O406" s="682"/>
      <c r="P406"/>
      <c r="Q406" s="78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</row>
    <row r="407" spans="1:31" s="79" customFormat="1" ht="16.5" x14ac:dyDescent="0.35">
      <c r="A407" s="86">
        <v>42348</v>
      </c>
      <c r="B407" s="88" t="s">
        <v>441</v>
      </c>
      <c r="C407" s="1152">
        <v>81.83</v>
      </c>
      <c r="D407" s="1152">
        <v>98.82</v>
      </c>
      <c r="E407" s="94">
        <v>131.33000000000001</v>
      </c>
      <c r="F407" s="162">
        <v>42335</v>
      </c>
      <c r="G407" s="821">
        <v>90.2</v>
      </c>
      <c r="H407" s="868">
        <f t="shared" si="27"/>
        <v>90.1</v>
      </c>
      <c r="I407" s="323">
        <f t="shared" si="28"/>
        <v>100.6</v>
      </c>
      <c r="J407" s="80">
        <v>106.9</v>
      </c>
      <c r="K407" s="104"/>
      <c r="L407" s="178"/>
      <c r="M407" s="704" t="s">
        <v>428</v>
      </c>
      <c r="N407" s="80">
        <v>115.5</v>
      </c>
      <c r="O407" s="682"/>
      <c r="P407"/>
      <c r="Q407" s="78"/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</row>
    <row r="408" spans="1:31" s="79" customFormat="1" ht="16.5" x14ac:dyDescent="0.35">
      <c r="A408" s="706">
        <v>42356</v>
      </c>
      <c r="B408" s="175" t="s">
        <v>441</v>
      </c>
      <c r="C408" s="1182">
        <v>81.83</v>
      </c>
      <c r="D408" s="1182">
        <v>98.82</v>
      </c>
      <c r="E408" s="173">
        <v>131.33000000000001</v>
      </c>
      <c r="F408" s="176">
        <v>42356</v>
      </c>
      <c r="G408" s="821">
        <v>89.2</v>
      </c>
      <c r="H408" s="868">
        <f t="shared" si="27"/>
        <v>89.1</v>
      </c>
      <c r="I408" s="323">
        <f t="shared" si="28"/>
        <v>99.5</v>
      </c>
      <c r="J408" s="179">
        <v>105.8</v>
      </c>
      <c r="K408" s="180"/>
      <c r="L408" s="181"/>
      <c r="M408" s="707" t="s">
        <v>428</v>
      </c>
      <c r="N408" s="174">
        <v>115.5</v>
      </c>
      <c r="O408" s="682"/>
      <c r="P408"/>
      <c r="Q408" s="78"/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</row>
    <row r="409" spans="1:31" s="79" customFormat="1" ht="16.5" x14ac:dyDescent="0.35">
      <c r="A409" s="86">
        <v>42380</v>
      </c>
      <c r="B409" s="87" t="s">
        <v>441</v>
      </c>
      <c r="C409" s="1151">
        <v>81.83</v>
      </c>
      <c r="D409" s="1151">
        <v>98.82</v>
      </c>
      <c r="E409" s="92">
        <v>131.33000000000001</v>
      </c>
      <c r="F409" s="162">
        <v>42356</v>
      </c>
      <c r="G409" s="821">
        <v>89.2</v>
      </c>
      <c r="H409" s="868">
        <f t="shared" si="27"/>
        <v>89.1</v>
      </c>
      <c r="I409" s="323">
        <f t="shared" si="28"/>
        <v>99.5</v>
      </c>
      <c r="J409" s="80">
        <v>105.8</v>
      </c>
      <c r="K409" s="104"/>
      <c r="L409" s="178"/>
      <c r="M409" s="703" t="s">
        <v>442</v>
      </c>
      <c r="N409" s="83">
        <v>115.8</v>
      </c>
      <c r="O409" s="682"/>
      <c r="P409"/>
      <c r="Q409" s="78"/>
      <c r="R409" s="78"/>
      <c r="S409" s="78"/>
      <c r="T409" s="78"/>
      <c r="U409" s="78"/>
      <c r="V409" s="78"/>
      <c r="W409" s="78"/>
      <c r="X409" s="78"/>
      <c r="Y409" s="78"/>
      <c r="Z409" s="78"/>
      <c r="AA409" s="78"/>
      <c r="AB409" s="78"/>
      <c r="AC409" s="78"/>
      <c r="AD409" s="78"/>
      <c r="AE409" s="78"/>
    </row>
    <row r="410" spans="1:31" s="79" customFormat="1" ht="16.5" x14ac:dyDescent="0.35">
      <c r="A410" s="86">
        <v>42382</v>
      </c>
      <c r="B410" s="88" t="s">
        <v>443</v>
      </c>
      <c r="C410" s="1152">
        <v>82.08</v>
      </c>
      <c r="D410" s="1152">
        <v>99.12</v>
      </c>
      <c r="E410" s="94">
        <v>131.72999999999999</v>
      </c>
      <c r="F410" s="162">
        <v>42356</v>
      </c>
      <c r="G410" s="821">
        <v>89.2</v>
      </c>
      <c r="H410" s="868">
        <f t="shared" si="27"/>
        <v>89.1</v>
      </c>
      <c r="I410" s="323">
        <f t="shared" si="28"/>
        <v>99.5</v>
      </c>
      <c r="J410" s="80">
        <v>105.8</v>
      </c>
      <c r="K410" s="104"/>
      <c r="L410" s="178"/>
      <c r="M410" s="704" t="s">
        <v>442</v>
      </c>
      <c r="N410" s="80">
        <v>115.8</v>
      </c>
      <c r="O410" s="682"/>
      <c r="P410"/>
      <c r="Q410" s="78"/>
      <c r="R410" s="78"/>
      <c r="S410" s="78"/>
      <c r="T410" s="78"/>
      <c r="U410" s="78"/>
      <c r="V410" s="78"/>
      <c r="W410" s="78"/>
      <c r="X410" s="78"/>
      <c r="Y410" s="78"/>
      <c r="Z410" s="78"/>
      <c r="AA410" s="78"/>
      <c r="AB410" s="78"/>
      <c r="AC410" s="78"/>
      <c r="AD410" s="78"/>
      <c r="AE410" s="78"/>
    </row>
    <row r="411" spans="1:31" s="79" customFormat="1" ht="16.5" x14ac:dyDescent="0.35">
      <c r="A411" s="86">
        <v>42398</v>
      </c>
      <c r="B411" s="87" t="s">
        <v>443</v>
      </c>
      <c r="C411" s="1151">
        <v>82.08</v>
      </c>
      <c r="D411" s="1151">
        <v>99.12</v>
      </c>
      <c r="E411" s="92">
        <v>131.72999999999999</v>
      </c>
      <c r="F411" s="163">
        <v>42398</v>
      </c>
      <c r="G411" s="821">
        <v>89.2</v>
      </c>
      <c r="H411" s="868">
        <f t="shared" si="27"/>
        <v>89.1</v>
      </c>
      <c r="I411" s="323">
        <f t="shared" si="28"/>
        <v>99.5</v>
      </c>
      <c r="J411" s="83">
        <v>105.8</v>
      </c>
      <c r="K411" s="104"/>
      <c r="L411" s="178"/>
      <c r="M411" s="704" t="s">
        <v>442</v>
      </c>
      <c r="N411" s="80">
        <v>115.8</v>
      </c>
      <c r="O411" s="682"/>
      <c r="P411"/>
      <c r="Q411" s="78"/>
      <c r="R411" s="78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  <c r="AE411" s="78"/>
    </row>
    <row r="412" spans="1:31" s="79" customFormat="1" ht="16.5" x14ac:dyDescent="0.35">
      <c r="A412" s="818" t="s">
        <v>444</v>
      </c>
      <c r="B412" s="819"/>
      <c r="C412" s="819"/>
      <c r="D412" s="819"/>
      <c r="E412" s="820"/>
      <c r="F412" s="1059" t="s">
        <v>445</v>
      </c>
      <c r="G412" s="821"/>
      <c r="H412" s="868"/>
      <c r="I412" s="708"/>
      <c r="J412" s="182"/>
      <c r="K412" s="182"/>
      <c r="L412" s="183"/>
      <c r="M412" s="709"/>
      <c r="N412" s="184"/>
      <c r="O412" s="682"/>
      <c r="P412"/>
      <c r="Q412" s="78"/>
      <c r="R412" s="78"/>
      <c r="S412" s="78"/>
      <c r="T412" s="78"/>
      <c r="U412" s="78"/>
      <c r="V412" s="78"/>
      <c r="W412" s="78"/>
      <c r="X412" s="78"/>
      <c r="Y412" s="78"/>
      <c r="Z412" s="78"/>
      <c r="AA412" s="78"/>
      <c r="AB412" s="78"/>
      <c r="AC412" s="78"/>
      <c r="AD412" s="78"/>
      <c r="AE412" s="78"/>
    </row>
    <row r="413" spans="1:31" s="79" customFormat="1" ht="16.5" x14ac:dyDescent="0.35">
      <c r="A413" s="86">
        <v>42418</v>
      </c>
      <c r="B413" s="185" t="s">
        <v>446</v>
      </c>
      <c r="C413" s="1186">
        <v>81.489999999999995</v>
      </c>
      <c r="D413" s="94">
        <v>98.4</v>
      </c>
      <c r="E413" s="94"/>
      <c r="F413" s="162">
        <v>42398</v>
      </c>
      <c r="G413" s="821">
        <v>89.2</v>
      </c>
      <c r="H413" s="868">
        <f t="shared" si="27"/>
        <v>89.1</v>
      </c>
      <c r="I413" s="323">
        <f t="shared" si="28"/>
        <v>99.5</v>
      </c>
      <c r="J413" s="80">
        <v>105.8</v>
      </c>
      <c r="K413" s="104"/>
      <c r="L413" s="178"/>
      <c r="M413" s="704" t="s">
        <v>442</v>
      </c>
      <c r="N413" s="80">
        <v>115.8</v>
      </c>
      <c r="O413" s="682"/>
      <c r="P413"/>
      <c r="Q413" s="78"/>
      <c r="R413" s="78"/>
      <c r="S413" s="78"/>
      <c r="T413" s="78"/>
      <c r="U413" s="78"/>
      <c r="V413" s="78"/>
      <c r="W413" s="78"/>
      <c r="X413" s="78"/>
      <c r="Y413" s="78"/>
      <c r="Z413" s="78"/>
      <c r="AA413" s="78"/>
      <c r="AB413" s="78"/>
      <c r="AC413" s="78"/>
      <c r="AD413" s="78"/>
      <c r="AE413" s="78"/>
    </row>
    <row r="414" spans="1:31" s="79" customFormat="1" ht="16.5" x14ac:dyDescent="0.35">
      <c r="A414" s="172">
        <v>42426</v>
      </c>
      <c r="B414" s="186" t="s">
        <v>446</v>
      </c>
      <c r="C414" s="1187">
        <v>81.489999999999995</v>
      </c>
      <c r="D414" s="92">
        <v>98.4</v>
      </c>
      <c r="E414" s="92"/>
      <c r="F414" s="187">
        <v>42426</v>
      </c>
      <c r="G414" s="821">
        <v>89.4</v>
      </c>
      <c r="H414" s="868">
        <f t="shared" si="27"/>
        <v>89.3</v>
      </c>
      <c r="I414" s="323">
        <f t="shared" si="28"/>
        <v>99.7</v>
      </c>
      <c r="J414" s="83">
        <v>106</v>
      </c>
      <c r="K414" s="104"/>
      <c r="L414" s="178"/>
      <c r="M414" s="704" t="s">
        <v>442</v>
      </c>
      <c r="N414" s="80">
        <v>115.8</v>
      </c>
      <c r="O414" s="682"/>
      <c r="P414"/>
      <c r="Q414" s="78"/>
      <c r="R414" s="78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  <c r="AE414" s="78"/>
    </row>
    <row r="415" spans="1:31" s="79" customFormat="1" ht="16.5" x14ac:dyDescent="0.35">
      <c r="A415" s="172">
        <v>42444</v>
      </c>
      <c r="B415" s="185" t="s">
        <v>447</v>
      </c>
      <c r="C415" s="1186">
        <v>81.37</v>
      </c>
      <c r="D415" s="94">
        <v>98.26</v>
      </c>
      <c r="E415" s="94"/>
      <c r="F415" s="188">
        <v>42426</v>
      </c>
      <c r="G415" s="821">
        <v>89.4</v>
      </c>
      <c r="H415" s="868">
        <f t="shared" si="27"/>
        <v>89.3</v>
      </c>
      <c r="I415" s="323">
        <f t="shared" si="28"/>
        <v>99.7</v>
      </c>
      <c r="J415" s="80">
        <v>106</v>
      </c>
      <c r="K415" s="104"/>
      <c r="L415" s="178"/>
      <c r="M415" s="704" t="s">
        <v>442</v>
      </c>
      <c r="N415" s="80">
        <v>115.8</v>
      </c>
      <c r="O415" s="682"/>
      <c r="P415"/>
      <c r="Q415" s="78"/>
      <c r="R415" s="78"/>
      <c r="S415" s="78"/>
      <c r="T415" s="78"/>
      <c r="U415" s="78"/>
      <c r="V415" s="78"/>
      <c r="W415" s="78"/>
      <c r="X415" s="78"/>
      <c r="Y415" s="78"/>
      <c r="Z415" s="78"/>
      <c r="AA415" s="78"/>
      <c r="AB415" s="78"/>
      <c r="AC415" s="78"/>
      <c r="AD415" s="78"/>
      <c r="AE415" s="78"/>
    </row>
    <row r="416" spans="1:31" s="79" customFormat="1" ht="16.5" x14ac:dyDescent="0.35">
      <c r="A416" s="172">
        <v>42460</v>
      </c>
      <c r="B416" s="186" t="s">
        <v>447</v>
      </c>
      <c r="C416" s="1187">
        <v>81.37</v>
      </c>
      <c r="D416" s="92">
        <v>98.26</v>
      </c>
      <c r="E416" s="92"/>
      <c r="F416" s="187">
        <v>42460</v>
      </c>
      <c r="G416" s="821">
        <v>89.1</v>
      </c>
      <c r="H416" s="868">
        <f t="shared" si="27"/>
        <v>89.1</v>
      </c>
      <c r="I416" s="323">
        <f t="shared" si="28"/>
        <v>99.4</v>
      </c>
      <c r="J416" s="83">
        <v>105.6</v>
      </c>
      <c r="K416" s="104"/>
      <c r="L416" s="178"/>
      <c r="M416" s="704" t="s">
        <v>442</v>
      </c>
      <c r="N416" s="80">
        <v>115.8</v>
      </c>
      <c r="O416" s="682"/>
      <c r="P416"/>
      <c r="Q416" s="78"/>
      <c r="R416" s="78"/>
      <c r="S416" s="78"/>
      <c r="T416" s="78"/>
      <c r="U416" s="78"/>
      <c r="V416" s="78"/>
      <c r="W416" s="78"/>
      <c r="X416" s="78"/>
      <c r="Y416" s="78"/>
      <c r="Z416" s="78"/>
      <c r="AA416" s="78"/>
      <c r="AB416" s="78"/>
      <c r="AC416" s="78"/>
      <c r="AD416" s="78"/>
      <c r="AE416" s="78"/>
    </row>
    <row r="417" spans="1:32" s="79" customFormat="1" ht="16.5" x14ac:dyDescent="0.35">
      <c r="A417" s="172">
        <v>42467</v>
      </c>
      <c r="B417" s="186" t="s">
        <v>447</v>
      </c>
      <c r="C417" s="1187">
        <v>81.37</v>
      </c>
      <c r="D417" s="92">
        <v>98.26</v>
      </c>
      <c r="E417" s="92"/>
      <c r="F417" s="188">
        <v>42460</v>
      </c>
      <c r="G417" s="821">
        <v>89.1</v>
      </c>
      <c r="H417" s="868">
        <f t="shared" si="27"/>
        <v>89.1</v>
      </c>
      <c r="I417" s="323">
        <f t="shared" si="28"/>
        <v>99.4</v>
      </c>
      <c r="J417" s="80">
        <v>105.6</v>
      </c>
      <c r="K417" s="104"/>
      <c r="L417" s="178"/>
      <c r="M417" s="703" t="s">
        <v>448</v>
      </c>
      <c r="N417" s="83">
        <v>116.3</v>
      </c>
      <c r="O417" s="682"/>
      <c r="P417"/>
      <c r="Q417" s="78"/>
      <c r="R417" s="78"/>
      <c r="S417" s="78"/>
      <c r="T417" s="78"/>
      <c r="U417" s="78"/>
      <c r="V417" s="78"/>
      <c r="W417" s="78"/>
      <c r="X417" s="78"/>
      <c r="Y417" s="78"/>
      <c r="Z417" s="78"/>
      <c r="AA417" s="78"/>
      <c r="AB417" s="78"/>
      <c r="AC417" s="78"/>
      <c r="AD417" s="78"/>
      <c r="AE417" s="78"/>
    </row>
    <row r="418" spans="1:32" s="79" customFormat="1" ht="16.5" x14ac:dyDescent="0.35">
      <c r="A418" s="172">
        <v>42473</v>
      </c>
      <c r="B418" s="185" t="s">
        <v>449</v>
      </c>
      <c r="C418" s="1186">
        <v>81.709999999999994</v>
      </c>
      <c r="D418" s="94">
        <v>98.67</v>
      </c>
      <c r="E418" s="189"/>
      <c r="F418" s="188">
        <v>42460</v>
      </c>
      <c r="G418" s="821">
        <v>89.1</v>
      </c>
      <c r="H418" s="868">
        <f t="shared" si="27"/>
        <v>89.1</v>
      </c>
      <c r="I418" s="323">
        <f t="shared" si="28"/>
        <v>99.4</v>
      </c>
      <c r="J418" s="80">
        <v>105.6</v>
      </c>
      <c r="K418" s="104"/>
      <c r="L418" s="178"/>
      <c r="M418" s="704" t="s">
        <v>448</v>
      </c>
      <c r="N418" s="80">
        <v>116.3</v>
      </c>
      <c r="O418" s="682"/>
      <c r="P418"/>
      <c r="Q418" s="78"/>
      <c r="R418" s="78"/>
      <c r="S418" s="78"/>
      <c r="T418" s="78"/>
      <c r="U418" s="78"/>
      <c r="V418" s="78"/>
      <c r="W418" s="78"/>
      <c r="X418" s="78"/>
      <c r="Y418" s="78"/>
      <c r="Z418" s="78"/>
      <c r="AA418" s="78"/>
      <c r="AB418" s="78"/>
      <c r="AC418" s="78"/>
      <c r="AD418" s="78"/>
      <c r="AE418" s="78"/>
    </row>
    <row r="419" spans="1:32" s="79" customFormat="1" ht="16.5" x14ac:dyDescent="0.35">
      <c r="A419" s="172">
        <v>42489</v>
      </c>
      <c r="B419" s="186" t="s">
        <v>449</v>
      </c>
      <c r="C419" s="1187">
        <v>81.709999999999994</v>
      </c>
      <c r="D419" s="92">
        <v>98.67</v>
      </c>
      <c r="E419" s="189"/>
      <c r="F419" s="187">
        <v>42489</v>
      </c>
      <c r="G419" s="821">
        <v>88</v>
      </c>
      <c r="H419" s="868">
        <f t="shared" si="27"/>
        <v>88</v>
      </c>
      <c r="I419" s="323">
        <f t="shared" si="28"/>
        <v>98.2</v>
      </c>
      <c r="J419" s="83">
        <v>104.4</v>
      </c>
      <c r="K419" s="104"/>
      <c r="L419" s="178"/>
      <c r="M419" s="704" t="s">
        <v>448</v>
      </c>
      <c r="N419" s="80">
        <v>116.3</v>
      </c>
      <c r="O419" s="682"/>
      <c r="P419"/>
      <c r="Q419"/>
      <c r="R419" s="78"/>
      <c r="S419" s="78"/>
      <c r="T419" s="78"/>
      <c r="U419" s="78"/>
      <c r="V419" s="78"/>
      <c r="W419" s="78"/>
      <c r="X419" s="78"/>
      <c r="Y419" s="78"/>
      <c r="Z419" s="78"/>
      <c r="AA419" s="78"/>
      <c r="AB419" s="78"/>
      <c r="AC419" s="78"/>
      <c r="AD419" s="78"/>
      <c r="AE419" s="78"/>
      <c r="AF419" s="78"/>
    </row>
    <row r="420" spans="1:32" s="79" customFormat="1" ht="16.5" x14ac:dyDescent="0.35">
      <c r="A420" s="172">
        <v>42502</v>
      </c>
      <c r="B420" s="185" t="s">
        <v>450</v>
      </c>
      <c r="C420" s="731">
        <v>82.04</v>
      </c>
      <c r="D420" s="160">
        <v>99.07</v>
      </c>
      <c r="E420" s="710"/>
      <c r="F420" s="188">
        <v>42489</v>
      </c>
      <c r="G420" s="821">
        <v>88</v>
      </c>
      <c r="H420" s="868">
        <f t="shared" si="27"/>
        <v>88</v>
      </c>
      <c r="I420" s="323">
        <f t="shared" si="28"/>
        <v>98.2</v>
      </c>
      <c r="J420" s="80">
        <v>104.4</v>
      </c>
      <c r="K420" s="104"/>
      <c r="L420" s="178"/>
      <c r="M420" s="704" t="s">
        <v>448</v>
      </c>
      <c r="N420" s="80">
        <v>116.3</v>
      </c>
      <c r="O420" s="682"/>
      <c r="P420"/>
      <c r="Q420"/>
      <c r="R420" s="78"/>
      <c r="S420" s="78"/>
      <c r="T420" s="78"/>
      <c r="U420" s="78"/>
      <c r="V420" s="78"/>
      <c r="W420" s="78"/>
      <c r="X420" s="78"/>
      <c r="Y420" s="78"/>
      <c r="Z420" s="78"/>
      <c r="AA420" s="78"/>
      <c r="AB420" s="78"/>
      <c r="AC420" s="78"/>
      <c r="AD420" s="78"/>
      <c r="AE420" s="78"/>
      <c r="AF420" s="78"/>
    </row>
    <row r="421" spans="1:32" ht="15.5" x14ac:dyDescent="0.35">
      <c r="A421" s="172">
        <v>42523</v>
      </c>
      <c r="B421" s="190" t="s">
        <v>450</v>
      </c>
      <c r="C421" s="1188">
        <v>82.04</v>
      </c>
      <c r="D421" s="153">
        <v>99.07</v>
      </c>
      <c r="E421" s="189"/>
      <c r="F421" s="191">
        <v>42521</v>
      </c>
      <c r="G421" s="821">
        <v>87.7</v>
      </c>
      <c r="H421" s="868">
        <f t="shared" si="27"/>
        <v>87.6</v>
      </c>
      <c r="I421" s="323">
        <f t="shared" si="28"/>
        <v>97.8</v>
      </c>
      <c r="J421" s="83">
        <v>104</v>
      </c>
      <c r="K421" s="166"/>
      <c r="L421" s="192"/>
      <c r="M421" s="705" t="s">
        <v>448</v>
      </c>
      <c r="N421" s="84">
        <v>116.3</v>
      </c>
      <c r="O421" s="682"/>
    </row>
    <row r="422" spans="1:32" ht="15.5" x14ac:dyDescent="0.35">
      <c r="A422" s="172">
        <v>42536</v>
      </c>
      <c r="B422" s="193" t="s">
        <v>451</v>
      </c>
      <c r="C422" s="1189">
        <v>82.5</v>
      </c>
      <c r="D422" s="160">
        <v>99.63</v>
      </c>
      <c r="E422" s="194"/>
      <c r="F422" s="195">
        <v>42521</v>
      </c>
      <c r="G422" s="821">
        <v>87.7</v>
      </c>
      <c r="H422" s="868">
        <f t="shared" si="27"/>
        <v>87.6</v>
      </c>
      <c r="I422" s="323">
        <f t="shared" si="28"/>
        <v>97.8</v>
      </c>
      <c r="J422" s="80">
        <v>104</v>
      </c>
      <c r="K422" s="166"/>
      <c r="L422" s="192"/>
      <c r="M422" s="705" t="s">
        <v>448</v>
      </c>
      <c r="N422" s="84">
        <v>116.3</v>
      </c>
      <c r="O422" s="682"/>
    </row>
    <row r="423" spans="1:32" ht="15.5" x14ac:dyDescent="0.35">
      <c r="A423" s="711">
        <v>42551</v>
      </c>
      <c r="B423" s="190" t="s">
        <v>451</v>
      </c>
      <c r="C423" s="1188">
        <v>82.5</v>
      </c>
      <c r="D423" s="196">
        <v>99.63</v>
      </c>
      <c r="E423" s="194"/>
      <c r="F423" s="195">
        <v>42551</v>
      </c>
      <c r="G423" s="821">
        <v>87.3</v>
      </c>
      <c r="H423" s="868">
        <f t="shared" si="27"/>
        <v>87.3</v>
      </c>
      <c r="I423" s="323">
        <f t="shared" si="28"/>
        <v>97.4</v>
      </c>
      <c r="J423" s="171">
        <v>103.5</v>
      </c>
      <c r="K423" s="166"/>
      <c r="L423" s="192"/>
      <c r="M423" s="705" t="s">
        <v>448</v>
      </c>
      <c r="N423" s="84">
        <v>116.3</v>
      </c>
      <c r="O423" s="682"/>
    </row>
    <row r="424" spans="1:32" ht="15.5" x14ac:dyDescent="0.35">
      <c r="A424" s="172">
        <v>42559</v>
      </c>
      <c r="B424" s="186" t="s">
        <v>451</v>
      </c>
      <c r="C424" s="730">
        <v>82.5</v>
      </c>
      <c r="D424" s="153">
        <v>99.63</v>
      </c>
      <c r="E424" s="197"/>
      <c r="F424" s="195">
        <v>42551</v>
      </c>
      <c r="G424" s="821">
        <v>87.3</v>
      </c>
      <c r="H424" s="868">
        <f t="shared" si="27"/>
        <v>87.3</v>
      </c>
      <c r="I424" s="323">
        <f t="shared" si="28"/>
        <v>97.4</v>
      </c>
      <c r="J424" s="80">
        <v>103.5</v>
      </c>
      <c r="K424" s="166"/>
      <c r="L424" s="192"/>
      <c r="M424" s="712" t="s">
        <v>452</v>
      </c>
      <c r="N424" s="96">
        <v>117.1</v>
      </c>
      <c r="O424" s="682"/>
    </row>
    <row r="425" spans="1:32" ht="15.5" x14ac:dyDescent="0.35">
      <c r="A425" s="187">
        <v>42564</v>
      </c>
      <c r="B425" s="185" t="s">
        <v>453</v>
      </c>
      <c r="C425" s="731">
        <v>83.4</v>
      </c>
      <c r="D425" s="160">
        <v>100.71</v>
      </c>
      <c r="E425" s="197"/>
      <c r="F425" s="199">
        <v>42551</v>
      </c>
      <c r="G425" s="821">
        <v>87.3</v>
      </c>
      <c r="H425" s="868">
        <f t="shared" si="27"/>
        <v>87.3</v>
      </c>
      <c r="I425" s="323">
        <f t="shared" si="28"/>
        <v>97.4</v>
      </c>
      <c r="J425" s="80">
        <v>103.5</v>
      </c>
      <c r="K425" s="166"/>
      <c r="L425" s="192"/>
      <c r="M425" s="200" t="s">
        <v>452</v>
      </c>
      <c r="N425" s="84">
        <v>117.1</v>
      </c>
      <c r="O425" s="201"/>
    </row>
    <row r="426" spans="1:32" ht="15.5" x14ac:dyDescent="0.35">
      <c r="A426" s="187">
        <v>42578</v>
      </c>
      <c r="B426" s="186" t="s">
        <v>453</v>
      </c>
      <c r="C426" s="730">
        <v>83.4</v>
      </c>
      <c r="D426" s="153">
        <v>100.71</v>
      </c>
      <c r="E426" s="197"/>
      <c r="F426" s="191">
        <v>42578</v>
      </c>
      <c r="G426" s="821">
        <v>87.7</v>
      </c>
      <c r="H426" s="868">
        <f t="shared" si="27"/>
        <v>87.6</v>
      </c>
      <c r="I426" s="323">
        <f t="shared" si="28"/>
        <v>97.8</v>
      </c>
      <c r="J426" s="83">
        <v>103.9</v>
      </c>
      <c r="K426" s="166"/>
      <c r="L426" s="192"/>
      <c r="M426" s="200" t="s">
        <v>452</v>
      </c>
      <c r="N426" s="84">
        <v>117.1</v>
      </c>
      <c r="O426" s="201"/>
    </row>
    <row r="427" spans="1:32" ht="15.5" x14ac:dyDescent="0.35">
      <c r="A427" s="187">
        <v>42593</v>
      </c>
      <c r="B427" s="185" t="s">
        <v>456</v>
      </c>
      <c r="C427" s="731">
        <v>83.7</v>
      </c>
      <c r="D427" s="160">
        <v>101.07</v>
      </c>
      <c r="E427" s="197"/>
      <c r="F427" s="199">
        <v>42578</v>
      </c>
      <c r="G427" s="821">
        <v>87.7</v>
      </c>
      <c r="H427" s="868">
        <f t="shared" si="27"/>
        <v>87.6</v>
      </c>
      <c r="I427" s="323">
        <f t="shared" si="28"/>
        <v>97.8</v>
      </c>
      <c r="J427" s="80">
        <v>103.9</v>
      </c>
      <c r="K427" s="166"/>
      <c r="L427" s="192"/>
      <c r="M427" s="200" t="s">
        <v>452</v>
      </c>
      <c r="N427" s="84">
        <v>117.1</v>
      </c>
      <c r="O427" s="201"/>
    </row>
    <row r="428" spans="1:32" ht="15.5" x14ac:dyDescent="0.35">
      <c r="A428" s="191">
        <v>42613</v>
      </c>
      <c r="B428" s="186" t="s">
        <v>456</v>
      </c>
      <c r="C428" s="730">
        <v>83.7</v>
      </c>
      <c r="D428" s="153">
        <v>101.07</v>
      </c>
      <c r="E428" s="197"/>
      <c r="F428" s="191">
        <v>42613</v>
      </c>
      <c r="G428" s="821">
        <v>87.2</v>
      </c>
      <c r="H428" s="868">
        <f t="shared" si="27"/>
        <v>87.2</v>
      </c>
      <c r="I428" s="323">
        <f t="shared" si="28"/>
        <v>97.3</v>
      </c>
      <c r="J428" s="83">
        <v>103.4</v>
      </c>
      <c r="K428" s="166"/>
      <c r="L428" s="192"/>
      <c r="M428" s="200" t="s">
        <v>452</v>
      </c>
      <c r="N428" s="84">
        <v>117.1</v>
      </c>
      <c r="O428" s="201"/>
    </row>
    <row r="429" spans="1:32" ht="15.5" x14ac:dyDescent="0.35">
      <c r="A429" s="191">
        <v>42627</v>
      </c>
      <c r="B429" s="185" t="s">
        <v>457</v>
      </c>
      <c r="C429" s="1190">
        <v>83.08</v>
      </c>
      <c r="D429" s="198">
        <v>100.32</v>
      </c>
      <c r="E429" s="202"/>
      <c r="F429" s="199">
        <v>42613</v>
      </c>
      <c r="G429" s="821">
        <v>87.2</v>
      </c>
      <c r="H429" s="868">
        <f t="shared" si="27"/>
        <v>87.2</v>
      </c>
      <c r="I429" s="323">
        <f t="shared" si="28"/>
        <v>97.3</v>
      </c>
      <c r="J429" s="80">
        <v>103.4</v>
      </c>
      <c r="K429" s="166"/>
      <c r="L429" s="192"/>
      <c r="M429" s="200" t="s">
        <v>452</v>
      </c>
      <c r="N429" s="84">
        <v>117.1</v>
      </c>
      <c r="O429" s="201"/>
    </row>
    <row r="430" spans="1:32" ht="15.5" x14ac:dyDescent="0.35">
      <c r="A430" s="187">
        <v>42643</v>
      </c>
      <c r="B430" s="186" t="s">
        <v>457</v>
      </c>
      <c r="C430" s="730">
        <v>83.08</v>
      </c>
      <c r="D430" s="153">
        <v>100.32</v>
      </c>
      <c r="E430" s="197"/>
      <c r="F430" s="191">
        <v>42643</v>
      </c>
      <c r="G430" s="821">
        <v>87.6</v>
      </c>
      <c r="H430" s="868">
        <f t="shared" si="27"/>
        <v>87.5</v>
      </c>
      <c r="I430" s="323">
        <f t="shared" si="28"/>
        <v>97.7</v>
      </c>
      <c r="J430" s="83">
        <v>103.8</v>
      </c>
      <c r="K430" s="166"/>
      <c r="L430" s="192"/>
      <c r="M430" s="200" t="s">
        <v>452</v>
      </c>
      <c r="N430" s="84">
        <v>117.1</v>
      </c>
      <c r="O430" s="201"/>
    </row>
    <row r="431" spans="1:32" ht="15.5" x14ac:dyDescent="0.35">
      <c r="A431" s="187">
        <v>42650</v>
      </c>
      <c r="B431" s="186" t="s">
        <v>457</v>
      </c>
      <c r="C431" s="730">
        <v>83.08</v>
      </c>
      <c r="D431" s="153">
        <v>100.32</v>
      </c>
      <c r="E431" s="197"/>
      <c r="F431" s="188">
        <v>42643</v>
      </c>
      <c r="G431" s="821">
        <v>87.6</v>
      </c>
      <c r="H431" s="868">
        <f t="shared" si="27"/>
        <v>87.5</v>
      </c>
      <c r="I431" s="323">
        <f t="shared" si="28"/>
        <v>97.7</v>
      </c>
      <c r="J431" s="80">
        <v>103.8</v>
      </c>
      <c r="K431" s="104"/>
      <c r="L431" s="178"/>
      <c r="M431" s="203" t="s">
        <v>455</v>
      </c>
      <c r="N431" s="83">
        <v>117.7</v>
      </c>
      <c r="O431" s="204"/>
    </row>
    <row r="432" spans="1:32" ht="15.5" x14ac:dyDescent="0.35">
      <c r="A432" s="205">
        <v>42655</v>
      </c>
      <c r="B432" s="185" t="s">
        <v>454</v>
      </c>
      <c r="C432" s="731">
        <v>82.67</v>
      </c>
      <c r="D432" s="160">
        <v>99.83</v>
      </c>
      <c r="E432" s="197"/>
      <c r="F432" s="188">
        <v>42643</v>
      </c>
      <c r="G432" s="821">
        <v>87.6</v>
      </c>
      <c r="H432" s="868">
        <f t="shared" si="27"/>
        <v>87.5</v>
      </c>
      <c r="I432" s="323">
        <f t="shared" si="28"/>
        <v>97.7</v>
      </c>
      <c r="J432" s="80">
        <v>103.8</v>
      </c>
      <c r="K432" s="104"/>
      <c r="L432" s="178"/>
      <c r="M432" s="206" t="s">
        <v>455</v>
      </c>
      <c r="N432" s="80">
        <v>117.7</v>
      </c>
      <c r="O432" s="204"/>
    </row>
    <row r="433" spans="1:28" ht="15.5" x14ac:dyDescent="0.35">
      <c r="A433" s="163"/>
      <c r="B433" s="294" t="s">
        <v>146</v>
      </c>
      <c r="C433" s="1183"/>
      <c r="D433" s="94"/>
      <c r="E433" s="207"/>
      <c r="F433" s="162"/>
      <c r="G433" s="821"/>
      <c r="H433" s="868"/>
      <c r="I433" s="323"/>
      <c r="J433" s="80"/>
      <c r="K433" s="104"/>
      <c r="L433" s="177"/>
      <c r="M433" s="206"/>
      <c r="N433" s="80"/>
      <c r="O433" s="208"/>
    </row>
    <row r="434" spans="1:28" ht="15.5" x14ac:dyDescent="0.35">
      <c r="A434" s="163"/>
      <c r="B434" s="294" t="s">
        <v>458</v>
      </c>
      <c r="C434" s="1183"/>
      <c r="D434" s="94"/>
      <c r="E434" s="207"/>
      <c r="F434" s="162"/>
      <c r="G434" s="821"/>
      <c r="H434" s="868"/>
      <c r="I434" s="323"/>
      <c r="J434" s="80"/>
      <c r="K434" s="104"/>
      <c r="L434" s="177"/>
      <c r="M434" s="206"/>
      <c r="N434" s="80"/>
      <c r="O434" s="208"/>
    </row>
    <row r="435" spans="1:28" ht="15.5" x14ac:dyDescent="0.35">
      <c r="A435" s="975">
        <v>42671</v>
      </c>
      <c r="B435" s="982" t="s">
        <v>454</v>
      </c>
      <c r="C435" s="1184">
        <v>82.67</v>
      </c>
      <c r="D435" s="982">
        <v>99.83</v>
      </c>
      <c r="E435" s="976"/>
      <c r="F435" s="975">
        <v>42671</v>
      </c>
      <c r="G435" s="963">
        <v>88.2</v>
      </c>
      <c r="H435" s="964">
        <f t="shared" si="27"/>
        <v>88.2</v>
      </c>
      <c r="I435" s="981">
        <f t="shared" ref="I435:I475" si="29">ROUND(J435/1.0629,1)</f>
        <v>98.4</v>
      </c>
      <c r="J435" s="966">
        <v>104.6</v>
      </c>
      <c r="K435" s="1009"/>
      <c r="L435" s="1057"/>
      <c r="M435" s="1026" t="s">
        <v>455</v>
      </c>
      <c r="N435" s="1009">
        <v>117.7</v>
      </c>
      <c r="O435" s="1060"/>
    </row>
    <row r="436" spans="1:28" ht="15.5" x14ac:dyDescent="0.35">
      <c r="A436" s="205">
        <v>42689</v>
      </c>
      <c r="B436" s="185" t="s">
        <v>459</v>
      </c>
      <c r="C436" s="731">
        <v>83.03</v>
      </c>
      <c r="D436" s="160">
        <v>100.26</v>
      </c>
      <c r="E436" s="197"/>
      <c r="F436" s="188">
        <v>42671</v>
      </c>
      <c r="G436" s="821">
        <v>88.2</v>
      </c>
      <c r="H436" s="868">
        <f t="shared" si="27"/>
        <v>88.2</v>
      </c>
      <c r="I436" s="323">
        <f t="shared" si="29"/>
        <v>98.4</v>
      </c>
      <c r="J436" s="80">
        <v>104.6</v>
      </c>
      <c r="K436" s="104"/>
      <c r="L436" s="178"/>
      <c r="M436" s="206" t="s">
        <v>455</v>
      </c>
      <c r="N436" s="80">
        <v>117.7</v>
      </c>
      <c r="O436" s="204"/>
    </row>
    <row r="437" spans="1:28" ht="15.5" x14ac:dyDescent="0.35">
      <c r="A437" s="205">
        <v>42704</v>
      </c>
      <c r="B437" s="186" t="s">
        <v>459</v>
      </c>
      <c r="C437" s="730">
        <v>83.03</v>
      </c>
      <c r="D437" s="153">
        <v>100.26</v>
      </c>
      <c r="E437" s="211"/>
      <c r="F437" s="187">
        <v>42704</v>
      </c>
      <c r="G437" s="821">
        <v>88.3</v>
      </c>
      <c r="H437" s="868">
        <f t="shared" si="27"/>
        <v>88.3</v>
      </c>
      <c r="I437" s="323">
        <f t="shared" si="29"/>
        <v>98.5</v>
      </c>
      <c r="J437" s="83">
        <v>104.7</v>
      </c>
      <c r="K437" s="104"/>
      <c r="L437" s="178"/>
      <c r="M437" s="206" t="s">
        <v>455</v>
      </c>
      <c r="N437" s="80">
        <v>117.7</v>
      </c>
      <c r="O437" s="201"/>
    </row>
    <row r="438" spans="1:28" ht="15.5" x14ac:dyDescent="0.35">
      <c r="A438" s="205">
        <v>42718</v>
      </c>
      <c r="B438" s="185" t="s">
        <v>465</v>
      </c>
      <c r="C438" s="731">
        <v>82.78</v>
      </c>
      <c r="D438" s="160">
        <v>99.96</v>
      </c>
      <c r="E438" s="211"/>
      <c r="F438" s="188">
        <v>42704</v>
      </c>
      <c r="G438" s="821">
        <v>88.3</v>
      </c>
      <c r="H438" s="868">
        <f t="shared" si="27"/>
        <v>88.3</v>
      </c>
      <c r="I438" s="323">
        <f t="shared" si="29"/>
        <v>98.5</v>
      </c>
      <c r="J438" s="80">
        <v>104.7</v>
      </c>
      <c r="K438" s="104"/>
      <c r="L438" s="178"/>
      <c r="M438" s="206" t="s">
        <v>455</v>
      </c>
      <c r="N438" s="80">
        <v>117.7</v>
      </c>
      <c r="O438" s="201"/>
    </row>
    <row r="439" spans="1:28" ht="15.5" x14ac:dyDescent="0.35">
      <c r="A439" s="205">
        <v>42725</v>
      </c>
      <c r="B439" s="186" t="s">
        <v>465</v>
      </c>
      <c r="C439" s="730">
        <v>82.78</v>
      </c>
      <c r="D439" s="153">
        <v>99.96</v>
      </c>
      <c r="E439" s="211"/>
      <c r="F439" s="187">
        <v>42725</v>
      </c>
      <c r="G439" s="821">
        <v>88.2</v>
      </c>
      <c r="H439" s="868">
        <f t="shared" si="27"/>
        <v>88.2</v>
      </c>
      <c r="I439" s="323">
        <f t="shared" si="29"/>
        <v>98.4</v>
      </c>
      <c r="J439" s="83">
        <v>104.6</v>
      </c>
      <c r="K439" s="104"/>
      <c r="L439" s="178"/>
      <c r="M439" s="206" t="s">
        <v>455</v>
      </c>
      <c r="N439" s="80">
        <v>117.7</v>
      </c>
      <c r="O439" s="201"/>
    </row>
    <row r="440" spans="1:28" ht="15.5" x14ac:dyDescent="0.35">
      <c r="A440" s="205">
        <v>42744</v>
      </c>
      <c r="B440" s="186" t="s">
        <v>465</v>
      </c>
      <c r="C440" s="730">
        <v>82.78</v>
      </c>
      <c r="D440" s="153">
        <v>99.96</v>
      </c>
      <c r="E440" s="211"/>
      <c r="F440" s="188">
        <v>42725</v>
      </c>
      <c r="G440" s="821">
        <v>88.2</v>
      </c>
      <c r="H440" s="868">
        <f t="shared" si="27"/>
        <v>88.2</v>
      </c>
      <c r="I440" s="323">
        <f t="shared" si="29"/>
        <v>98.4</v>
      </c>
      <c r="J440" s="80">
        <v>104.6</v>
      </c>
      <c r="K440" s="104"/>
      <c r="L440" s="178"/>
      <c r="M440" s="203" t="s">
        <v>466</v>
      </c>
      <c r="N440" s="83">
        <v>118.1</v>
      </c>
      <c r="O440" s="204"/>
    </row>
    <row r="441" spans="1:28" ht="15.5" x14ac:dyDescent="0.35">
      <c r="A441" s="205">
        <v>42747</v>
      </c>
      <c r="B441" s="185" t="s">
        <v>467</v>
      </c>
      <c r="C441" s="731">
        <v>83.36</v>
      </c>
      <c r="D441" s="160">
        <v>100.66</v>
      </c>
      <c r="E441" s="211"/>
      <c r="F441" s="188">
        <v>42725</v>
      </c>
      <c r="G441" s="821">
        <v>88.2</v>
      </c>
      <c r="H441" s="868">
        <f t="shared" si="27"/>
        <v>88.2</v>
      </c>
      <c r="I441" s="323">
        <f t="shared" si="29"/>
        <v>98.4</v>
      </c>
      <c r="J441" s="80">
        <v>104.6</v>
      </c>
      <c r="K441" s="104"/>
      <c r="L441" s="178"/>
      <c r="M441" s="206" t="s">
        <v>466</v>
      </c>
      <c r="N441" s="80">
        <v>118.1</v>
      </c>
      <c r="O441" s="204"/>
    </row>
    <row r="442" spans="1:28" ht="15.5" x14ac:dyDescent="0.35">
      <c r="A442" s="205">
        <v>42766</v>
      </c>
      <c r="B442" s="186" t="s">
        <v>467</v>
      </c>
      <c r="C442" s="730">
        <v>83.36</v>
      </c>
      <c r="D442" s="153">
        <v>100.66</v>
      </c>
      <c r="E442" s="211"/>
      <c r="F442" s="187">
        <v>42766</v>
      </c>
      <c r="G442" s="821">
        <v>88.6</v>
      </c>
      <c r="H442" s="868">
        <f t="shared" si="27"/>
        <v>88.5</v>
      </c>
      <c r="I442" s="323">
        <f t="shared" si="29"/>
        <v>98.8</v>
      </c>
      <c r="J442" s="83">
        <v>105</v>
      </c>
      <c r="K442" s="104"/>
      <c r="L442" s="178"/>
      <c r="M442" s="206" t="s">
        <v>466</v>
      </c>
      <c r="N442" s="80">
        <v>118.1</v>
      </c>
      <c r="O442" s="204"/>
    </row>
    <row r="443" spans="1:28" ht="15.5" x14ac:dyDescent="0.35">
      <c r="A443" s="205">
        <v>42787</v>
      </c>
      <c r="B443" s="185" t="s">
        <v>468</v>
      </c>
      <c r="C443" s="1191">
        <v>83.74</v>
      </c>
      <c r="D443" s="210">
        <v>101.12</v>
      </c>
      <c r="E443" s="202"/>
      <c r="F443" s="188">
        <v>42766</v>
      </c>
      <c r="G443" s="821">
        <v>88.6</v>
      </c>
      <c r="H443" s="868">
        <f t="shared" si="27"/>
        <v>88.5</v>
      </c>
      <c r="I443" s="323">
        <f t="shared" si="29"/>
        <v>98.8</v>
      </c>
      <c r="J443" s="80">
        <v>105</v>
      </c>
      <c r="K443" s="104"/>
      <c r="L443" s="178"/>
      <c r="M443" s="206" t="s">
        <v>466</v>
      </c>
      <c r="N443" s="80">
        <v>118.1</v>
      </c>
      <c r="O443" s="204"/>
    </row>
    <row r="444" spans="1:28" ht="15.5" x14ac:dyDescent="0.35">
      <c r="A444" s="205">
        <v>42794</v>
      </c>
      <c r="B444" s="186" t="s">
        <v>468</v>
      </c>
      <c r="C444" s="1192">
        <v>83.74</v>
      </c>
      <c r="D444" s="213">
        <v>101.12</v>
      </c>
      <c r="E444" s="202"/>
      <c r="F444" s="187">
        <v>42794</v>
      </c>
      <c r="G444" s="821">
        <v>89.2</v>
      </c>
      <c r="H444" s="868">
        <f t="shared" si="27"/>
        <v>89.1</v>
      </c>
      <c r="I444" s="323">
        <f t="shared" si="29"/>
        <v>99.5</v>
      </c>
      <c r="J444" s="83">
        <v>105.8</v>
      </c>
      <c r="K444" s="212"/>
      <c r="L444" s="178"/>
      <c r="M444" s="704" t="s">
        <v>466</v>
      </c>
      <c r="N444" s="80">
        <v>118.1</v>
      </c>
      <c r="O444" s="204"/>
    </row>
    <row r="445" spans="1:28" ht="15.5" x14ac:dyDescent="0.35">
      <c r="A445" s="205">
        <v>42809</v>
      </c>
      <c r="B445" s="185" t="s">
        <v>469</v>
      </c>
      <c r="C445" s="1191">
        <v>83.99</v>
      </c>
      <c r="D445" s="210">
        <v>101.42</v>
      </c>
      <c r="E445" s="202"/>
      <c r="F445" s="188">
        <v>42794</v>
      </c>
      <c r="G445" s="821">
        <v>89.2</v>
      </c>
      <c r="H445" s="868">
        <f t="shared" si="27"/>
        <v>89.1</v>
      </c>
      <c r="I445" s="323">
        <f t="shared" si="29"/>
        <v>99.5</v>
      </c>
      <c r="J445" s="80">
        <v>105.8</v>
      </c>
      <c r="K445" s="212"/>
      <c r="L445" s="178"/>
      <c r="M445" s="704" t="s">
        <v>466</v>
      </c>
      <c r="N445" s="80">
        <v>118.1</v>
      </c>
      <c r="O445" s="204"/>
    </row>
    <row r="446" spans="1:28" ht="15.5" x14ac:dyDescent="0.35">
      <c r="A446" s="205">
        <v>42825</v>
      </c>
      <c r="B446" s="186" t="s">
        <v>469</v>
      </c>
      <c r="C446" s="1192">
        <v>83.99</v>
      </c>
      <c r="D446" s="213">
        <v>101.42</v>
      </c>
      <c r="E446" s="202"/>
      <c r="F446" s="187">
        <v>42825</v>
      </c>
      <c r="G446" s="821">
        <v>89.5</v>
      </c>
      <c r="H446" s="868">
        <f t="shared" si="27"/>
        <v>89.4</v>
      </c>
      <c r="I446" s="323">
        <f t="shared" si="29"/>
        <v>99.8</v>
      </c>
      <c r="J446" s="83">
        <v>106.1</v>
      </c>
      <c r="K446" s="212"/>
      <c r="L446" s="178"/>
      <c r="M446" s="704" t="s">
        <v>466</v>
      </c>
      <c r="N446" s="80">
        <v>118.1</v>
      </c>
      <c r="O446" s="204"/>
    </row>
    <row r="447" spans="1:28" ht="15.5" x14ac:dyDescent="0.35">
      <c r="A447" s="205">
        <v>42832</v>
      </c>
      <c r="B447" s="186" t="s">
        <v>469</v>
      </c>
      <c r="C447" s="1192">
        <v>83.99</v>
      </c>
      <c r="D447" s="213">
        <v>101.42</v>
      </c>
      <c r="E447" s="202"/>
      <c r="F447" s="188">
        <v>42825</v>
      </c>
      <c r="G447" s="821">
        <v>89.5</v>
      </c>
      <c r="H447" s="868">
        <f t="shared" si="27"/>
        <v>89.4</v>
      </c>
      <c r="I447" s="323">
        <f t="shared" si="29"/>
        <v>99.8</v>
      </c>
      <c r="J447" s="80">
        <v>106.1</v>
      </c>
      <c r="K447" s="212"/>
      <c r="L447" s="178"/>
      <c r="M447" s="703" t="s">
        <v>470</v>
      </c>
      <c r="N447" s="83">
        <v>118.5</v>
      </c>
      <c r="O447" s="204"/>
    </row>
    <row r="448" spans="1:28" s="79" customFormat="1" ht="16.5" x14ac:dyDescent="0.35">
      <c r="A448" s="205">
        <v>42838</v>
      </c>
      <c r="B448" s="185" t="s">
        <v>471</v>
      </c>
      <c r="C448" s="1191">
        <v>83.74</v>
      </c>
      <c r="D448" s="210">
        <v>101.12</v>
      </c>
      <c r="E448" s="202"/>
      <c r="F448" s="188">
        <v>42825</v>
      </c>
      <c r="G448" s="821">
        <v>89.5</v>
      </c>
      <c r="H448" s="868">
        <f t="shared" si="27"/>
        <v>89.4</v>
      </c>
      <c r="I448" s="323">
        <f t="shared" si="29"/>
        <v>99.8</v>
      </c>
      <c r="J448" s="80">
        <v>106.1</v>
      </c>
      <c r="K448" s="212"/>
      <c r="L448" s="178"/>
      <c r="M448" s="704" t="s">
        <v>470</v>
      </c>
      <c r="N448" s="80">
        <v>118.5</v>
      </c>
      <c r="O448" s="204"/>
      <c r="P448"/>
      <c r="Q448" s="78"/>
      <c r="R448" s="78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</row>
    <row r="449" spans="1:28" ht="15.5" x14ac:dyDescent="0.35">
      <c r="A449" s="205">
        <v>42853</v>
      </c>
      <c r="B449" s="186" t="s">
        <v>471</v>
      </c>
      <c r="C449" s="1192">
        <v>83.74</v>
      </c>
      <c r="D449" s="213">
        <v>101.12</v>
      </c>
      <c r="E449" s="202"/>
      <c r="F449" s="187">
        <v>42853</v>
      </c>
      <c r="G449" s="821">
        <v>90.2</v>
      </c>
      <c r="H449" s="868">
        <f t="shared" si="27"/>
        <v>90.1</v>
      </c>
      <c r="I449" s="323">
        <f t="shared" si="29"/>
        <v>100.6</v>
      </c>
      <c r="J449" s="83">
        <v>106.9</v>
      </c>
      <c r="K449" s="212"/>
      <c r="L449" s="178"/>
      <c r="M449" s="704" t="s">
        <v>470</v>
      </c>
      <c r="N449" s="80">
        <v>118.5</v>
      </c>
      <c r="O449" s="204"/>
    </row>
    <row r="450" spans="1:28" s="79" customFormat="1" ht="16.5" x14ac:dyDescent="0.35">
      <c r="A450" s="205">
        <v>42871</v>
      </c>
      <c r="B450" s="185" t="s">
        <v>473</v>
      </c>
      <c r="C450" s="1191">
        <v>84.24</v>
      </c>
      <c r="D450" s="210">
        <v>101.73</v>
      </c>
      <c r="E450" s="202"/>
      <c r="F450" s="188">
        <v>42853</v>
      </c>
      <c r="G450" s="821">
        <v>90.2</v>
      </c>
      <c r="H450" s="868">
        <f t="shared" si="27"/>
        <v>90.1</v>
      </c>
      <c r="I450" s="323">
        <f t="shared" si="29"/>
        <v>100.6</v>
      </c>
      <c r="J450" s="80">
        <v>106.9</v>
      </c>
      <c r="K450" s="212"/>
      <c r="L450" s="178"/>
      <c r="M450" s="704" t="s">
        <v>470</v>
      </c>
      <c r="N450" s="80">
        <v>118.5</v>
      </c>
      <c r="O450" s="204"/>
      <c r="P450"/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</row>
    <row r="451" spans="1:28" s="79" customFormat="1" ht="16.5" x14ac:dyDescent="0.35">
      <c r="A451" s="205">
        <v>42886</v>
      </c>
      <c r="B451" s="186" t="s">
        <v>473</v>
      </c>
      <c r="C451" s="1192">
        <v>84.24</v>
      </c>
      <c r="D451" s="213">
        <v>101.73</v>
      </c>
      <c r="E451" s="202"/>
      <c r="F451" s="188">
        <v>42886</v>
      </c>
      <c r="G451" s="821">
        <v>91.1</v>
      </c>
      <c r="H451" s="868">
        <f t="shared" si="27"/>
        <v>91</v>
      </c>
      <c r="I451" s="323">
        <f t="shared" si="29"/>
        <v>101.6</v>
      </c>
      <c r="J451" s="80">
        <v>108</v>
      </c>
      <c r="K451" s="212"/>
      <c r="L451" s="178"/>
      <c r="M451" s="704" t="s">
        <v>470</v>
      </c>
      <c r="N451" s="80">
        <v>118.5</v>
      </c>
      <c r="O451" s="204"/>
      <c r="P451"/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</row>
    <row r="452" spans="1:28" s="79" customFormat="1" ht="16.5" x14ac:dyDescent="0.35">
      <c r="A452" s="205">
        <v>42901</v>
      </c>
      <c r="B452" s="186" t="s">
        <v>474</v>
      </c>
      <c r="C452" s="1192">
        <v>83.61</v>
      </c>
      <c r="D452" s="210">
        <v>100.97</v>
      </c>
      <c r="E452" s="202"/>
      <c r="F452" s="188">
        <v>42886</v>
      </c>
      <c r="G452" s="821">
        <v>91.1</v>
      </c>
      <c r="H452" s="868">
        <f t="shared" si="27"/>
        <v>91</v>
      </c>
      <c r="I452" s="323">
        <f t="shared" si="29"/>
        <v>101.6</v>
      </c>
      <c r="J452" s="80">
        <v>108</v>
      </c>
      <c r="K452" s="212"/>
      <c r="L452" s="178"/>
      <c r="M452" s="704" t="s">
        <v>470</v>
      </c>
      <c r="N452" s="80">
        <v>118.5</v>
      </c>
      <c r="O452" s="204"/>
      <c r="P452"/>
      <c r="Q452" s="78"/>
      <c r="R452" s="78"/>
      <c r="S452" s="78"/>
      <c r="T452" s="78"/>
      <c r="U452" s="78"/>
      <c r="V452" s="78"/>
      <c r="W452" s="78"/>
      <c r="X452" s="78"/>
      <c r="Y452" s="78"/>
      <c r="Z452" s="78"/>
      <c r="AA452" s="78"/>
      <c r="AB452" s="78"/>
    </row>
    <row r="453" spans="1:28" s="79" customFormat="1" ht="16.5" x14ac:dyDescent="0.35">
      <c r="A453" s="205">
        <v>42916</v>
      </c>
      <c r="B453" s="186" t="s">
        <v>474</v>
      </c>
      <c r="C453" s="1192">
        <v>83.61</v>
      </c>
      <c r="D453" s="213">
        <v>100.97</v>
      </c>
      <c r="E453" s="202"/>
      <c r="F453" s="187">
        <v>42916</v>
      </c>
      <c r="G453" s="821">
        <v>90.6</v>
      </c>
      <c r="H453" s="868">
        <f t="shared" si="27"/>
        <v>90.5</v>
      </c>
      <c r="I453" s="323">
        <f t="shared" si="29"/>
        <v>101</v>
      </c>
      <c r="J453" s="83">
        <v>107.4</v>
      </c>
      <c r="K453" s="212"/>
      <c r="L453" s="178"/>
      <c r="M453" s="704" t="s">
        <v>470</v>
      </c>
      <c r="N453" s="80">
        <v>118.5</v>
      </c>
      <c r="O453" s="204"/>
      <c r="P453"/>
      <c r="Q453" s="78"/>
      <c r="R453" s="78"/>
      <c r="S453" s="78"/>
      <c r="T453" s="78"/>
      <c r="U453" s="78"/>
      <c r="V453" s="78"/>
      <c r="W453" s="78"/>
      <c r="X453" s="78"/>
      <c r="Y453" s="78"/>
      <c r="Z453" s="78"/>
      <c r="AA453" s="78"/>
      <c r="AB453" s="78"/>
    </row>
    <row r="454" spans="1:28" s="79" customFormat="1" ht="16.5" x14ac:dyDescent="0.35">
      <c r="A454" s="205">
        <v>42923</v>
      </c>
      <c r="B454" s="186" t="s">
        <v>474</v>
      </c>
      <c r="C454" s="1192">
        <v>83.61</v>
      </c>
      <c r="D454" s="213">
        <v>100.97</v>
      </c>
      <c r="E454" s="202"/>
      <c r="F454" s="188">
        <v>42916</v>
      </c>
      <c r="G454" s="821">
        <v>90.6</v>
      </c>
      <c r="H454" s="868">
        <f t="shared" si="27"/>
        <v>90.5</v>
      </c>
      <c r="I454" s="323">
        <f t="shared" si="29"/>
        <v>101</v>
      </c>
      <c r="J454" s="80">
        <v>107.4</v>
      </c>
      <c r="K454" s="212"/>
      <c r="L454" s="178"/>
      <c r="M454" s="703" t="s">
        <v>488</v>
      </c>
      <c r="N454" s="83">
        <v>118.7</v>
      </c>
      <c r="O454" s="204"/>
      <c r="P454"/>
      <c r="Q454" s="78"/>
      <c r="R454" s="78"/>
      <c r="S454" s="78"/>
      <c r="T454" s="78"/>
      <c r="U454" s="78"/>
      <c r="V454" s="78"/>
      <c r="W454" s="78"/>
      <c r="X454" s="78"/>
      <c r="Y454" s="78"/>
      <c r="Z454" s="78"/>
      <c r="AA454" s="78"/>
      <c r="AB454" s="78"/>
    </row>
    <row r="455" spans="1:28" s="79" customFormat="1" ht="16.5" x14ac:dyDescent="0.35">
      <c r="A455" s="205">
        <v>42929</v>
      </c>
      <c r="B455" s="185" t="s">
        <v>489</v>
      </c>
      <c r="C455" s="1191">
        <v>83.6</v>
      </c>
      <c r="D455" s="210">
        <v>100.95</v>
      </c>
      <c r="E455" s="202"/>
      <c r="F455" s="188">
        <v>42916</v>
      </c>
      <c r="G455" s="821">
        <v>90.6</v>
      </c>
      <c r="H455" s="868">
        <f t="shared" si="27"/>
        <v>90.5</v>
      </c>
      <c r="I455" s="323">
        <f t="shared" si="29"/>
        <v>101</v>
      </c>
      <c r="J455" s="80">
        <v>107.4</v>
      </c>
      <c r="K455" s="212"/>
      <c r="L455" s="178"/>
      <c r="M455" s="704" t="s">
        <v>488</v>
      </c>
      <c r="N455" s="80">
        <v>118.7</v>
      </c>
      <c r="O455" s="204"/>
      <c r="P455"/>
      <c r="Q455" s="78"/>
      <c r="R455" s="78"/>
      <c r="S455" s="78"/>
      <c r="T455" s="78"/>
      <c r="U455" s="78"/>
      <c r="V455" s="78"/>
      <c r="W455" s="78"/>
      <c r="X455" s="78"/>
      <c r="Y455" s="78"/>
      <c r="Z455" s="78"/>
      <c r="AA455" s="78"/>
      <c r="AB455" s="78"/>
    </row>
    <row r="456" spans="1:28" s="79" customFormat="1" ht="16.5" x14ac:dyDescent="0.35">
      <c r="A456" s="205">
        <v>42941</v>
      </c>
      <c r="B456" s="186" t="s">
        <v>489</v>
      </c>
      <c r="C456" s="1192">
        <v>83.6</v>
      </c>
      <c r="D456" s="213">
        <v>100.95</v>
      </c>
      <c r="E456" s="202"/>
      <c r="F456" s="187">
        <v>42941</v>
      </c>
      <c r="G456" s="821">
        <v>90.3</v>
      </c>
      <c r="H456" s="868">
        <f t="shared" si="27"/>
        <v>90.2</v>
      </c>
      <c r="I456" s="323">
        <f t="shared" si="29"/>
        <v>100.7</v>
      </c>
      <c r="J456" s="83">
        <v>107</v>
      </c>
      <c r="K456" s="212"/>
      <c r="L456" s="178"/>
      <c r="M456" s="704" t="s">
        <v>488</v>
      </c>
      <c r="N456" s="80">
        <v>118.7</v>
      </c>
      <c r="O456" s="204"/>
      <c r="P456"/>
      <c r="Q456" s="78"/>
      <c r="R456" s="78"/>
      <c r="S456" s="78"/>
      <c r="T456" s="78"/>
      <c r="U456" s="78"/>
      <c r="V456" s="78"/>
      <c r="W456" s="78"/>
      <c r="X456" s="78"/>
      <c r="Y456" s="78"/>
      <c r="Z456" s="78"/>
      <c r="AA456" s="78"/>
      <c r="AB456" s="78"/>
    </row>
    <row r="457" spans="1:28" s="79" customFormat="1" ht="16.5" x14ac:dyDescent="0.35">
      <c r="A457" s="205">
        <v>42958</v>
      </c>
      <c r="B457" s="185" t="s">
        <v>490</v>
      </c>
      <c r="C457" s="1191">
        <v>84.32</v>
      </c>
      <c r="D457" s="210">
        <v>101.82</v>
      </c>
      <c r="E457" s="202"/>
      <c r="F457" s="713">
        <v>42941</v>
      </c>
      <c r="G457" s="821">
        <v>90.3</v>
      </c>
      <c r="H457" s="868">
        <f t="shared" si="27"/>
        <v>90.2</v>
      </c>
      <c r="I457" s="323">
        <f t="shared" si="29"/>
        <v>100.7</v>
      </c>
      <c r="J457" s="80">
        <v>107</v>
      </c>
      <c r="K457" s="212"/>
      <c r="L457" s="178"/>
      <c r="M457" s="704" t="s">
        <v>488</v>
      </c>
      <c r="N457" s="80">
        <v>118.7</v>
      </c>
      <c r="O457" s="204"/>
      <c r="P457"/>
      <c r="Q457" s="78"/>
      <c r="R457" s="78"/>
      <c r="S457" s="78"/>
      <c r="T457" s="78"/>
      <c r="U457" s="78"/>
      <c r="V457" s="78"/>
      <c r="W457" s="78"/>
      <c r="X457" s="78"/>
      <c r="Y457" s="78"/>
      <c r="Z457" s="78"/>
      <c r="AA457" s="78"/>
      <c r="AB457" s="78"/>
    </row>
    <row r="458" spans="1:28" s="79" customFormat="1" ht="16.5" x14ac:dyDescent="0.35">
      <c r="A458" s="205">
        <v>42978</v>
      </c>
      <c r="B458" s="186" t="s">
        <v>490</v>
      </c>
      <c r="C458" s="1192">
        <v>84.32</v>
      </c>
      <c r="D458" s="213">
        <v>101.82</v>
      </c>
      <c r="E458" s="202"/>
      <c r="F458" s="205">
        <v>42978</v>
      </c>
      <c r="G458" s="821">
        <v>90.2</v>
      </c>
      <c r="H458" s="868">
        <f t="shared" si="27"/>
        <v>90.1</v>
      </c>
      <c r="I458" s="323">
        <f t="shared" si="29"/>
        <v>100.6</v>
      </c>
      <c r="J458" s="217">
        <v>106.9</v>
      </c>
      <c r="K458" s="214"/>
      <c r="L458" s="178"/>
      <c r="M458" s="704" t="s">
        <v>488</v>
      </c>
      <c r="N458" s="80">
        <v>118.7</v>
      </c>
      <c r="O458" s="204"/>
      <c r="P458"/>
      <c r="Q458" s="78"/>
      <c r="R458" s="78"/>
      <c r="S458" s="78"/>
      <c r="T458" s="78"/>
      <c r="U458" s="78"/>
      <c r="V458" s="78"/>
      <c r="W458" s="78"/>
      <c r="X458" s="78"/>
      <c r="Y458" s="78"/>
      <c r="Z458" s="78"/>
      <c r="AA458" s="78"/>
      <c r="AB458" s="78"/>
    </row>
    <row r="459" spans="1:28" s="79" customFormat="1" ht="16.5" x14ac:dyDescent="0.35">
      <c r="A459" s="205">
        <v>42992</v>
      </c>
      <c r="B459" s="185" t="s">
        <v>491</v>
      </c>
      <c r="C459" s="1191">
        <v>84.4</v>
      </c>
      <c r="D459" s="210">
        <v>101.92</v>
      </c>
      <c r="E459" s="202"/>
      <c r="F459" s="215">
        <v>42978</v>
      </c>
      <c r="G459" s="821">
        <v>90.2</v>
      </c>
      <c r="H459" s="868">
        <f t="shared" si="27"/>
        <v>90.1</v>
      </c>
      <c r="I459" s="323">
        <f t="shared" si="29"/>
        <v>100.6</v>
      </c>
      <c r="J459" s="218">
        <v>106.9</v>
      </c>
      <c r="K459" s="212"/>
      <c r="L459" s="178"/>
      <c r="M459" s="704" t="s">
        <v>488</v>
      </c>
      <c r="N459" s="80">
        <v>118.7</v>
      </c>
      <c r="O459" s="204"/>
      <c r="P459"/>
      <c r="Q459" s="78"/>
      <c r="R459" s="78"/>
      <c r="S459" s="78"/>
      <c r="T459" s="78"/>
      <c r="U459" s="78"/>
      <c r="V459" s="78"/>
      <c r="W459" s="78"/>
      <c r="X459" s="78"/>
      <c r="Y459" s="78"/>
      <c r="Z459" s="78"/>
      <c r="AA459" s="78"/>
      <c r="AB459" s="78"/>
    </row>
    <row r="460" spans="1:28" s="79" customFormat="1" ht="16.5" x14ac:dyDescent="0.35">
      <c r="A460" s="205">
        <v>43007</v>
      </c>
      <c r="B460" s="186" t="s">
        <v>491</v>
      </c>
      <c r="C460" s="1192">
        <v>84.4</v>
      </c>
      <c r="D460" s="213">
        <v>101.92</v>
      </c>
      <c r="E460" s="202"/>
      <c r="F460" s="216">
        <v>43007</v>
      </c>
      <c r="G460" s="821">
        <v>89.8</v>
      </c>
      <c r="H460" s="868">
        <f t="shared" si="27"/>
        <v>89.7</v>
      </c>
      <c r="I460" s="323">
        <f t="shared" si="29"/>
        <v>100.1</v>
      </c>
      <c r="J460" s="217">
        <v>106.4</v>
      </c>
      <c r="K460" s="212"/>
      <c r="L460" s="178"/>
      <c r="M460" s="704" t="s">
        <v>488</v>
      </c>
      <c r="N460" s="80">
        <v>118.7</v>
      </c>
      <c r="O460" s="204"/>
      <c r="P460"/>
      <c r="Q460" s="78"/>
      <c r="R460" s="78"/>
      <c r="S460" s="78"/>
      <c r="T460" s="78"/>
      <c r="U460" s="78"/>
      <c r="V460" s="78"/>
      <c r="W460" s="78"/>
      <c r="X460" s="78"/>
      <c r="Y460" s="78"/>
      <c r="Z460" s="78"/>
      <c r="AA460" s="78"/>
      <c r="AB460" s="78"/>
    </row>
    <row r="461" spans="1:28" s="79" customFormat="1" ht="16.5" x14ac:dyDescent="0.35">
      <c r="A461" s="205">
        <v>43014</v>
      </c>
      <c r="B461" s="186" t="s">
        <v>491</v>
      </c>
      <c r="C461" s="1192">
        <v>84.4</v>
      </c>
      <c r="D461" s="213">
        <v>101.92</v>
      </c>
      <c r="E461" s="202"/>
      <c r="F461" s="215">
        <v>43007</v>
      </c>
      <c r="G461" s="821">
        <v>89.8</v>
      </c>
      <c r="H461" s="868">
        <f t="shared" si="27"/>
        <v>89.7</v>
      </c>
      <c r="I461" s="323">
        <f t="shared" si="29"/>
        <v>100.1</v>
      </c>
      <c r="J461" s="218">
        <v>106.4</v>
      </c>
      <c r="K461" s="212"/>
      <c r="L461" s="178"/>
      <c r="M461" s="704" t="s">
        <v>492</v>
      </c>
      <c r="N461" s="80">
        <v>119.1</v>
      </c>
      <c r="O461" s="204"/>
      <c r="P461"/>
      <c r="Q461" s="78"/>
      <c r="R461" s="78"/>
      <c r="S461" s="78"/>
      <c r="T461" s="78"/>
      <c r="U461" s="78"/>
      <c r="V461" s="78"/>
      <c r="W461" s="78"/>
      <c r="X461" s="78"/>
      <c r="Y461" s="78"/>
      <c r="Z461" s="78"/>
      <c r="AA461" s="78"/>
      <c r="AB461" s="78"/>
    </row>
    <row r="462" spans="1:28" s="79" customFormat="1" ht="16.5" x14ac:dyDescent="0.35">
      <c r="A462" s="205">
        <v>43020</v>
      </c>
      <c r="B462" s="186" t="s">
        <v>493</v>
      </c>
      <c r="C462" s="1192">
        <v>83.87</v>
      </c>
      <c r="D462" s="213">
        <v>101.28</v>
      </c>
      <c r="E462" s="202"/>
      <c r="F462" s="215">
        <v>43007</v>
      </c>
      <c r="G462" s="821">
        <v>89.8</v>
      </c>
      <c r="H462" s="868">
        <f t="shared" si="27"/>
        <v>89.7</v>
      </c>
      <c r="I462" s="323">
        <f t="shared" si="29"/>
        <v>100.1</v>
      </c>
      <c r="J462" s="218">
        <v>106.4</v>
      </c>
      <c r="K462" s="212"/>
      <c r="L462" s="178"/>
      <c r="M462" s="704" t="s">
        <v>492</v>
      </c>
      <c r="N462" s="80">
        <v>119.1</v>
      </c>
      <c r="O462" s="204"/>
      <c r="P462"/>
      <c r="Q462" s="78"/>
      <c r="R462" s="78"/>
      <c r="S462" s="78"/>
      <c r="T462" s="78"/>
      <c r="U462" s="78"/>
      <c r="V462" s="78"/>
      <c r="W462" s="78"/>
      <c r="X462" s="78"/>
      <c r="Y462" s="78"/>
      <c r="Z462" s="78"/>
      <c r="AA462" s="78"/>
      <c r="AB462" s="78"/>
    </row>
    <row r="463" spans="1:28" s="79" customFormat="1" ht="16.5" x14ac:dyDescent="0.35">
      <c r="A463" s="205"/>
      <c r="B463" s="294" t="s">
        <v>146</v>
      </c>
      <c r="C463" s="1185"/>
      <c r="D463" s="213"/>
      <c r="E463" s="202"/>
      <c r="F463" s="215"/>
      <c r="G463" s="821"/>
      <c r="H463" s="868"/>
      <c r="I463" s="323"/>
      <c r="J463" s="218"/>
      <c r="K463" s="212"/>
      <c r="L463" s="178"/>
      <c r="M463" s="704"/>
      <c r="N463" s="80"/>
      <c r="O463" s="204"/>
      <c r="P463"/>
      <c r="Q463" s="78"/>
      <c r="R463" s="78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</row>
    <row r="464" spans="1:28" s="79" customFormat="1" ht="16.5" x14ac:dyDescent="0.35">
      <c r="A464" s="205"/>
      <c r="B464" s="294" t="s">
        <v>772</v>
      </c>
      <c r="C464" s="1185"/>
      <c r="D464" s="213"/>
      <c r="E464" s="202"/>
      <c r="F464" s="215"/>
      <c r="G464" s="821"/>
      <c r="H464" s="868"/>
      <c r="I464" s="323"/>
      <c r="J464" s="218"/>
      <c r="K464" s="212"/>
      <c r="L464" s="178"/>
      <c r="M464" s="704"/>
      <c r="N464" s="80"/>
      <c r="O464" s="204"/>
      <c r="P464"/>
      <c r="Q464" s="78"/>
      <c r="R464" s="78"/>
      <c r="S464" s="78"/>
      <c r="T464" s="78"/>
      <c r="U464" s="78"/>
      <c r="V464" s="78"/>
      <c r="W464" s="78"/>
      <c r="X464" s="78"/>
      <c r="Y464" s="78"/>
      <c r="Z464" s="78"/>
      <c r="AA464" s="78"/>
      <c r="AB464" s="78"/>
    </row>
    <row r="465" spans="1:28" s="79" customFormat="1" ht="16.5" x14ac:dyDescent="0.35">
      <c r="A465" s="978">
        <v>43039</v>
      </c>
      <c r="B465" s="960" t="s">
        <v>493</v>
      </c>
      <c r="C465" s="1193">
        <v>83.87</v>
      </c>
      <c r="D465" s="979">
        <v>101.28</v>
      </c>
      <c r="E465" s="976"/>
      <c r="F465" s="980">
        <v>43039</v>
      </c>
      <c r="G465" s="963">
        <v>89.6</v>
      </c>
      <c r="H465" s="964">
        <f t="shared" si="27"/>
        <v>89.5</v>
      </c>
      <c r="I465" s="981">
        <f t="shared" si="29"/>
        <v>99.9</v>
      </c>
      <c r="J465" s="974">
        <v>106.2</v>
      </c>
      <c r="K465" s="1061"/>
      <c r="L465" s="1062"/>
      <c r="M465" s="295" t="s">
        <v>492</v>
      </c>
      <c r="N465" s="1009">
        <v>119.1</v>
      </c>
      <c r="O465" s="1063"/>
      <c r="P465"/>
      <c r="Q465" s="78"/>
      <c r="R465" s="78"/>
      <c r="S465" s="78"/>
      <c r="T465" s="78"/>
      <c r="U465" s="78"/>
      <c r="V465" s="78"/>
      <c r="W465" s="78"/>
      <c r="X465" s="78"/>
      <c r="Y465" s="78"/>
      <c r="Z465" s="78"/>
      <c r="AA465" s="78"/>
      <c r="AB465" s="78"/>
    </row>
    <row r="466" spans="1:28" s="79" customFormat="1" ht="16.5" x14ac:dyDescent="0.35">
      <c r="A466" s="205">
        <v>43054</v>
      </c>
      <c r="B466" s="186" t="s">
        <v>494</v>
      </c>
      <c r="C466" s="1192">
        <v>84.14</v>
      </c>
      <c r="D466" s="213">
        <v>101.6</v>
      </c>
      <c r="E466" s="202"/>
      <c r="F466" s="215">
        <v>43039</v>
      </c>
      <c r="G466" s="821">
        <v>89.6</v>
      </c>
      <c r="H466" s="868">
        <f t="shared" ref="H466:H531" si="30">ROUND(I466/1.1161,1)</f>
        <v>89.5</v>
      </c>
      <c r="I466" s="323">
        <f t="shared" si="29"/>
        <v>99.9</v>
      </c>
      <c r="J466" s="218">
        <v>106.2</v>
      </c>
      <c r="K466" s="212"/>
      <c r="L466" s="178"/>
      <c r="M466" s="704" t="s">
        <v>492</v>
      </c>
      <c r="N466" s="80">
        <v>119.1</v>
      </c>
      <c r="O466" s="204"/>
      <c r="P466"/>
      <c r="Q466" s="78"/>
      <c r="R466" s="78"/>
      <c r="S466" s="78"/>
      <c r="T466" s="78"/>
      <c r="U466" s="78"/>
      <c r="V466" s="78"/>
      <c r="W466" s="78"/>
      <c r="X466" s="78"/>
      <c r="Y466" s="78"/>
      <c r="Z466" s="78"/>
      <c r="AA466" s="78"/>
      <c r="AB466" s="78"/>
    </row>
    <row r="467" spans="1:28" s="79" customFormat="1" ht="16.5" x14ac:dyDescent="0.35">
      <c r="A467" s="205">
        <v>43069</v>
      </c>
      <c r="B467" s="186" t="s">
        <v>494</v>
      </c>
      <c r="C467" s="1192">
        <v>84.14</v>
      </c>
      <c r="D467" s="213">
        <v>101.6</v>
      </c>
      <c r="E467" s="202"/>
      <c r="F467" s="215">
        <v>43069</v>
      </c>
      <c r="G467" s="821">
        <v>89.6</v>
      </c>
      <c r="H467" s="868">
        <f t="shared" si="30"/>
        <v>89.5</v>
      </c>
      <c r="I467" s="323">
        <f t="shared" si="29"/>
        <v>99.9</v>
      </c>
      <c r="J467" s="218">
        <v>106.2</v>
      </c>
      <c r="K467" s="212"/>
      <c r="L467" s="178"/>
      <c r="M467" s="704" t="s">
        <v>492</v>
      </c>
      <c r="N467" s="80">
        <v>119.1</v>
      </c>
      <c r="O467" s="204"/>
      <c r="P467"/>
      <c r="Q467" s="78"/>
      <c r="R467" s="78"/>
      <c r="S467" s="78"/>
      <c r="T467" s="78"/>
      <c r="U467" s="78"/>
      <c r="V467" s="78"/>
      <c r="W467" s="78"/>
      <c r="X467" s="78"/>
      <c r="Y467" s="78"/>
      <c r="Z467" s="78"/>
      <c r="AA467" s="78"/>
      <c r="AB467" s="78"/>
    </row>
    <row r="468" spans="1:28" s="79" customFormat="1" ht="16.5" x14ac:dyDescent="0.35">
      <c r="A468" s="205">
        <v>43083</v>
      </c>
      <c r="B468" s="186" t="s">
        <v>495</v>
      </c>
      <c r="C468" s="1192">
        <v>84.1</v>
      </c>
      <c r="D468" s="213">
        <v>101.56</v>
      </c>
      <c r="E468" s="202"/>
      <c r="F468" s="215">
        <v>43069</v>
      </c>
      <c r="G468" s="821">
        <v>89.6</v>
      </c>
      <c r="H468" s="868">
        <f t="shared" si="30"/>
        <v>89.5</v>
      </c>
      <c r="I468" s="323">
        <f t="shared" si="29"/>
        <v>99.9</v>
      </c>
      <c r="J468" s="218">
        <v>106.2</v>
      </c>
      <c r="K468" s="212"/>
      <c r="L468" s="178"/>
      <c r="M468" s="704" t="s">
        <v>492</v>
      </c>
      <c r="N468" s="80">
        <v>119.1</v>
      </c>
      <c r="O468" s="204"/>
      <c r="P468"/>
      <c r="Q468" s="78"/>
      <c r="R468" s="78"/>
      <c r="S468" s="78"/>
      <c r="T468" s="78"/>
      <c r="U468" s="78"/>
      <c r="V468" s="78"/>
      <c r="W468" s="78"/>
      <c r="X468" s="78"/>
      <c r="Y468" s="78"/>
      <c r="Z468" s="78"/>
      <c r="AA468" s="78"/>
      <c r="AB468" s="78"/>
    </row>
    <row r="469" spans="1:28" s="79" customFormat="1" ht="16.5" x14ac:dyDescent="0.35">
      <c r="A469" s="205"/>
      <c r="B469" s="251" t="s">
        <v>146</v>
      </c>
      <c r="C469" s="1185"/>
      <c r="D469" s="213"/>
      <c r="E469" s="202"/>
      <c r="F469" s="215"/>
      <c r="G469" s="821"/>
      <c r="H469" s="868"/>
      <c r="I469" s="323"/>
      <c r="J469" s="218"/>
      <c r="K469" s="212"/>
      <c r="L469" s="178"/>
      <c r="M469" s="704"/>
      <c r="N469" s="80"/>
      <c r="O469" s="204"/>
      <c r="P469"/>
      <c r="Q469" s="78"/>
      <c r="R469" s="78"/>
      <c r="S469" s="78"/>
      <c r="T469" s="78"/>
      <c r="U469" s="78"/>
      <c r="V469" s="78"/>
      <c r="W469" s="78"/>
      <c r="X469" s="78"/>
      <c r="Y469" s="78"/>
      <c r="Z469" s="78"/>
      <c r="AA469" s="78"/>
      <c r="AB469" s="78"/>
    </row>
    <row r="470" spans="1:28" s="79" customFormat="1" ht="16.5" x14ac:dyDescent="0.35">
      <c r="A470" s="205"/>
      <c r="B470" s="251" t="s">
        <v>773</v>
      </c>
      <c r="C470" s="1185"/>
      <c r="D470" s="213"/>
      <c r="E470" s="202"/>
      <c r="F470" s="215"/>
      <c r="G470" s="821"/>
      <c r="H470" s="868"/>
      <c r="I470" s="323"/>
      <c r="J470" s="218"/>
      <c r="K470" s="212"/>
      <c r="L470" s="178"/>
      <c r="M470" s="704"/>
      <c r="N470" s="80"/>
      <c r="O470" s="204"/>
      <c r="P470"/>
      <c r="Q470" s="78"/>
      <c r="R470" s="78"/>
      <c r="S470" s="78"/>
      <c r="T470" s="78"/>
      <c r="U470" s="78"/>
      <c r="V470" s="78"/>
      <c r="W470" s="78"/>
      <c r="X470" s="78"/>
      <c r="Y470" s="78"/>
      <c r="Z470" s="78"/>
      <c r="AA470" s="78"/>
      <c r="AB470" s="78"/>
    </row>
    <row r="471" spans="1:28" s="79" customFormat="1" ht="16.5" x14ac:dyDescent="0.35">
      <c r="A471" s="205">
        <v>43091</v>
      </c>
      <c r="B471" s="186" t="s">
        <v>495</v>
      </c>
      <c r="C471" s="1192">
        <v>84.1</v>
      </c>
      <c r="D471" s="213">
        <v>101.56</v>
      </c>
      <c r="E471" s="202"/>
      <c r="F471" s="215">
        <v>43091</v>
      </c>
      <c r="G471" s="821">
        <v>89.9</v>
      </c>
      <c r="H471" s="868">
        <f t="shared" si="30"/>
        <v>89.9</v>
      </c>
      <c r="I471" s="323">
        <f t="shared" si="29"/>
        <v>100.3</v>
      </c>
      <c r="J471" s="218">
        <v>106.6</v>
      </c>
      <c r="K471" s="212"/>
      <c r="L471" s="178"/>
      <c r="M471" s="704" t="s">
        <v>492</v>
      </c>
      <c r="N471" s="80">
        <v>119.1</v>
      </c>
      <c r="O471" s="204"/>
      <c r="P471"/>
      <c r="Q471" s="78"/>
      <c r="R471" s="78"/>
      <c r="S471" s="78"/>
      <c r="T471" s="78"/>
      <c r="U471" s="78"/>
      <c r="V471" s="78"/>
      <c r="W471" s="78"/>
      <c r="X471" s="78"/>
      <c r="Y471" s="78"/>
      <c r="Z471" s="78"/>
      <c r="AA471" s="78"/>
      <c r="AB471" s="78"/>
    </row>
    <row r="472" spans="1:28" s="79" customFormat="1" ht="16.5" x14ac:dyDescent="0.35">
      <c r="A472" s="205">
        <v>43110</v>
      </c>
      <c r="B472" s="186" t="s">
        <v>495</v>
      </c>
      <c r="C472" s="1192">
        <v>84.1</v>
      </c>
      <c r="D472" s="213">
        <v>101.56</v>
      </c>
      <c r="E472" s="202"/>
      <c r="F472" s="215">
        <v>43091</v>
      </c>
      <c r="G472" s="821">
        <v>89.9</v>
      </c>
      <c r="H472" s="868">
        <f t="shared" si="30"/>
        <v>89.9</v>
      </c>
      <c r="I472" s="323">
        <f t="shared" si="29"/>
        <v>100.3</v>
      </c>
      <c r="J472" s="218">
        <v>106.6</v>
      </c>
      <c r="K472" s="212"/>
      <c r="L472" s="178"/>
      <c r="M472" s="704" t="s">
        <v>496</v>
      </c>
      <c r="N472" s="80">
        <v>119.7</v>
      </c>
      <c r="O472" s="204"/>
      <c r="P472"/>
      <c r="Q472" s="78"/>
      <c r="R472" s="78"/>
      <c r="S472" s="78"/>
      <c r="T472" s="78"/>
      <c r="U472" s="78"/>
      <c r="V472" s="78"/>
      <c r="W472" s="78"/>
      <c r="X472" s="78"/>
      <c r="Y472" s="78"/>
      <c r="Z472" s="78"/>
      <c r="AA472" s="78"/>
      <c r="AB472" s="78"/>
    </row>
    <row r="473" spans="1:28" s="79" customFormat="1" ht="16.5" x14ac:dyDescent="0.35">
      <c r="A473" s="205">
        <v>43112</v>
      </c>
      <c r="B473" s="186" t="s">
        <v>497</v>
      </c>
      <c r="C473" s="1192">
        <v>84.71</v>
      </c>
      <c r="D473" s="213">
        <v>102.3</v>
      </c>
      <c r="E473" s="202"/>
      <c r="F473" s="215">
        <v>43091</v>
      </c>
      <c r="G473" s="821">
        <v>89.9</v>
      </c>
      <c r="H473" s="868">
        <f t="shared" si="30"/>
        <v>89.9</v>
      </c>
      <c r="I473" s="323">
        <f t="shared" si="29"/>
        <v>100.3</v>
      </c>
      <c r="J473" s="218">
        <v>106.6</v>
      </c>
      <c r="K473" s="212"/>
      <c r="L473" s="178"/>
      <c r="M473" s="704" t="s">
        <v>496</v>
      </c>
      <c r="N473" s="80">
        <v>119.7</v>
      </c>
      <c r="O473" s="204"/>
      <c r="P473"/>
      <c r="Q473" s="78"/>
      <c r="R473" s="78"/>
      <c r="S473" s="78"/>
      <c r="T473" s="78"/>
      <c r="U473" s="78"/>
      <c r="V473" s="78"/>
      <c r="W473" s="78"/>
      <c r="X473" s="78"/>
      <c r="Y473" s="78"/>
      <c r="Z473" s="78"/>
      <c r="AA473" s="78"/>
      <c r="AB473" s="78"/>
    </row>
    <row r="474" spans="1:28" s="79" customFormat="1" ht="16.5" x14ac:dyDescent="0.35">
      <c r="A474" s="205">
        <v>43131</v>
      </c>
      <c r="B474" s="186" t="s">
        <v>497</v>
      </c>
      <c r="C474" s="1192">
        <v>84.71</v>
      </c>
      <c r="D474" s="213">
        <v>102.3</v>
      </c>
      <c r="E474" s="202"/>
      <c r="F474" s="215">
        <v>43131</v>
      </c>
      <c r="G474" s="821">
        <v>90.3</v>
      </c>
      <c r="H474" s="868">
        <f t="shared" si="30"/>
        <v>90.2</v>
      </c>
      <c r="I474" s="323">
        <f t="shared" si="29"/>
        <v>100.7</v>
      </c>
      <c r="J474" s="218">
        <v>107</v>
      </c>
      <c r="K474" s="212"/>
      <c r="L474" s="178"/>
      <c r="M474" s="704" t="s">
        <v>496</v>
      </c>
      <c r="N474" s="80">
        <v>119.7</v>
      </c>
      <c r="O474" s="204"/>
      <c r="P474"/>
      <c r="Q474" s="78"/>
      <c r="R474" s="78"/>
      <c r="S474" s="78"/>
      <c r="T474" s="78"/>
      <c r="U474" s="78"/>
      <c r="V474" s="78"/>
      <c r="W474" s="78"/>
      <c r="X474" s="78"/>
      <c r="Y474" s="78"/>
      <c r="Z474" s="78"/>
      <c r="AA474" s="78"/>
      <c r="AB474" s="78"/>
    </row>
    <row r="475" spans="1:28" s="79" customFormat="1" ht="16.5" x14ac:dyDescent="0.35">
      <c r="A475" s="205">
        <v>43153</v>
      </c>
      <c r="B475" s="186" t="s">
        <v>498</v>
      </c>
      <c r="C475" s="1192">
        <v>85.29</v>
      </c>
      <c r="D475" s="213">
        <v>103</v>
      </c>
      <c r="E475" s="202"/>
      <c r="F475" s="215">
        <v>43131</v>
      </c>
      <c r="G475" s="821">
        <v>90.3</v>
      </c>
      <c r="H475" s="868">
        <f t="shared" si="30"/>
        <v>90.2</v>
      </c>
      <c r="I475" s="323">
        <f t="shared" si="29"/>
        <v>100.7</v>
      </c>
      <c r="J475" s="218">
        <v>107</v>
      </c>
      <c r="K475" s="212"/>
      <c r="L475" s="178"/>
      <c r="M475" s="704" t="s">
        <v>496</v>
      </c>
      <c r="N475" s="80">
        <v>119.7</v>
      </c>
      <c r="O475" s="204"/>
      <c r="P475"/>
      <c r="Q475" s="78"/>
      <c r="R475" s="78"/>
      <c r="S475" s="78"/>
      <c r="T475" s="78"/>
      <c r="U475" s="78"/>
      <c r="V475" s="78"/>
      <c r="W475" s="78"/>
      <c r="X475" s="78"/>
      <c r="Y475" s="78"/>
      <c r="Z475" s="78"/>
      <c r="AA475" s="78"/>
      <c r="AB475" s="78"/>
    </row>
    <row r="476" spans="1:28" s="79" customFormat="1" ht="16.5" x14ac:dyDescent="0.35">
      <c r="A476" s="818" t="s">
        <v>774</v>
      </c>
      <c r="B476" s="819"/>
      <c r="C476" s="819"/>
      <c r="D476" s="819"/>
      <c r="E476" s="820"/>
      <c r="F476" s="1058" t="s">
        <v>771</v>
      </c>
      <c r="G476" s="821"/>
      <c r="H476" s="868"/>
      <c r="I476" s="323"/>
      <c r="J476" s="218"/>
      <c r="K476" s="212"/>
      <c r="L476" s="178"/>
      <c r="M476" s="704"/>
      <c r="N476" s="80"/>
      <c r="O476" s="204"/>
      <c r="P476"/>
      <c r="Q476" s="78"/>
      <c r="R476" s="78"/>
      <c r="S476" s="78"/>
      <c r="T476" s="78"/>
      <c r="U476" s="78"/>
      <c r="V476" s="78"/>
      <c r="W476" s="78"/>
      <c r="X476" s="78"/>
      <c r="Y476" s="78"/>
      <c r="Z476" s="78"/>
      <c r="AA476" s="78"/>
      <c r="AB476" s="78"/>
    </row>
    <row r="477" spans="1:28" s="79" customFormat="1" ht="16.5" x14ac:dyDescent="0.35">
      <c r="A477" s="205">
        <v>43159</v>
      </c>
      <c r="B477" s="186" t="s">
        <v>498</v>
      </c>
      <c r="C477" s="1194">
        <v>85.29</v>
      </c>
      <c r="D477" s="213">
        <v>103</v>
      </c>
      <c r="E477" s="202"/>
      <c r="F477" s="215">
        <v>43159</v>
      </c>
      <c r="G477" s="821">
        <v>90.6</v>
      </c>
      <c r="H477" s="868">
        <f t="shared" si="30"/>
        <v>90.5</v>
      </c>
      <c r="I477" s="870">
        <v>101</v>
      </c>
      <c r="J477" s="869">
        <v>107.4</v>
      </c>
      <c r="K477" s="212"/>
      <c r="L477" s="178"/>
      <c r="M477" s="704" t="s">
        <v>496</v>
      </c>
      <c r="N477" s="80">
        <v>119.7</v>
      </c>
      <c r="O477" s="204"/>
      <c r="P477"/>
      <c r="Q477" s="78"/>
      <c r="R477" s="78"/>
      <c r="S477" s="78"/>
      <c r="T477" s="78"/>
      <c r="U477" s="78"/>
      <c r="V477" s="78"/>
      <c r="W477" s="78"/>
      <c r="X477" s="78"/>
      <c r="Y477" s="78"/>
      <c r="Z477" s="78"/>
      <c r="AA477" s="78"/>
      <c r="AB477" s="78"/>
    </row>
    <row r="478" spans="1:28" s="79" customFormat="1" ht="16.5" x14ac:dyDescent="0.35">
      <c r="A478" s="205">
        <v>43174</v>
      </c>
      <c r="B478" s="186" t="s">
        <v>499</v>
      </c>
      <c r="C478" s="1194">
        <v>85.49</v>
      </c>
      <c r="D478" s="213">
        <v>103.23</v>
      </c>
      <c r="E478" s="202"/>
      <c r="F478" s="215">
        <v>43159</v>
      </c>
      <c r="G478" s="821">
        <v>90.6</v>
      </c>
      <c r="H478" s="868">
        <f t="shared" si="30"/>
        <v>90.5</v>
      </c>
      <c r="I478" s="323">
        <v>101</v>
      </c>
      <c r="J478" s="869">
        <v>107.4</v>
      </c>
      <c r="K478" s="212"/>
      <c r="L478" s="178"/>
      <c r="M478" s="704" t="s">
        <v>496</v>
      </c>
      <c r="N478" s="80">
        <v>119.7</v>
      </c>
      <c r="O478" s="204"/>
      <c r="P4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  <c r="AA478" s="78"/>
      <c r="AB478" s="78"/>
    </row>
    <row r="479" spans="1:28" s="79" customFormat="1" ht="16.5" x14ac:dyDescent="0.35">
      <c r="A479" s="205">
        <v>43189</v>
      </c>
      <c r="B479" s="186" t="s">
        <v>499</v>
      </c>
      <c r="C479" s="1194">
        <v>85.49</v>
      </c>
      <c r="D479" s="213">
        <v>103.23</v>
      </c>
      <c r="E479" s="202"/>
      <c r="F479" s="215">
        <v>43189</v>
      </c>
      <c r="G479" s="821">
        <v>91.5</v>
      </c>
      <c r="H479" s="868">
        <f t="shared" si="30"/>
        <v>91.4</v>
      </c>
      <c r="I479" s="870">
        <v>102</v>
      </c>
      <c r="J479" s="869">
        <v>108.4</v>
      </c>
      <c r="K479" s="212"/>
      <c r="L479" s="178"/>
      <c r="M479" s="704" t="s">
        <v>496</v>
      </c>
      <c r="N479" s="80">
        <v>119.7</v>
      </c>
      <c r="O479" s="204"/>
      <c r="P479"/>
      <c r="Q479" s="78"/>
      <c r="R479" s="78"/>
      <c r="S479" s="78"/>
      <c r="T479" s="78"/>
      <c r="U479" s="78"/>
      <c r="V479" s="78"/>
      <c r="W479" s="78"/>
      <c r="X479" s="78"/>
      <c r="Y479" s="78"/>
      <c r="Z479" s="78"/>
      <c r="AA479" s="78"/>
      <c r="AB479" s="78"/>
    </row>
    <row r="480" spans="1:28" s="79" customFormat="1" ht="16.5" x14ac:dyDescent="0.35">
      <c r="A480" s="205">
        <v>43200</v>
      </c>
      <c r="B480" s="186" t="s">
        <v>499</v>
      </c>
      <c r="C480" s="1194">
        <v>85.49</v>
      </c>
      <c r="D480" s="213">
        <v>103.23</v>
      </c>
      <c r="E480" s="202"/>
      <c r="F480" s="215">
        <v>43189</v>
      </c>
      <c r="G480" s="821">
        <v>91.5</v>
      </c>
      <c r="H480" s="868">
        <f t="shared" si="30"/>
        <v>91.4</v>
      </c>
      <c r="I480" s="323">
        <v>102</v>
      </c>
      <c r="J480" s="869">
        <v>108.4</v>
      </c>
      <c r="K480" s="212"/>
      <c r="L480" s="178"/>
      <c r="M480" s="704" t="s">
        <v>504</v>
      </c>
      <c r="N480" s="80">
        <v>120.2</v>
      </c>
      <c r="O480" s="204"/>
      <c r="P480"/>
      <c r="Q480" s="78"/>
      <c r="R480" s="78"/>
      <c r="S480" s="78"/>
      <c r="T480" s="78"/>
      <c r="U480" s="78"/>
      <c r="V480" s="78"/>
      <c r="W480" s="78"/>
      <c r="X480" s="78"/>
      <c r="Y480" s="78"/>
      <c r="Z480" s="78"/>
      <c r="AA480" s="78"/>
      <c r="AB480" s="78"/>
    </row>
    <row r="481" spans="1:28" s="79" customFormat="1" ht="16.5" x14ac:dyDescent="0.35">
      <c r="A481" s="205">
        <v>43202</v>
      </c>
      <c r="B481" s="186" t="s">
        <v>500</v>
      </c>
      <c r="C481" s="1194">
        <v>85.55</v>
      </c>
      <c r="D481" s="213">
        <v>103.31</v>
      </c>
      <c r="E481" s="202"/>
      <c r="F481" s="215">
        <v>43189</v>
      </c>
      <c r="G481" s="821">
        <v>91.5</v>
      </c>
      <c r="H481" s="868">
        <f t="shared" si="30"/>
        <v>91.4</v>
      </c>
      <c r="I481" s="323">
        <v>102</v>
      </c>
      <c r="J481" s="869">
        <v>108.4</v>
      </c>
      <c r="K481" s="212"/>
      <c r="L481" s="178"/>
      <c r="M481" s="704" t="s">
        <v>504</v>
      </c>
      <c r="N481" s="80">
        <v>120.2</v>
      </c>
      <c r="O481" s="204"/>
      <c r="P481"/>
      <c r="Q481" s="78"/>
      <c r="R481" s="78"/>
      <c r="S481" s="78"/>
      <c r="T481" s="78"/>
      <c r="U481" s="78"/>
      <c r="V481" s="78"/>
      <c r="W481" s="78"/>
      <c r="X481" s="78"/>
      <c r="Y481" s="78"/>
      <c r="Z481" s="78"/>
      <c r="AA481" s="78"/>
      <c r="AB481" s="78"/>
    </row>
    <row r="482" spans="1:28" s="79" customFormat="1" ht="16.5" x14ac:dyDescent="0.35">
      <c r="A482" s="205">
        <v>43217</v>
      </c>
      <c r="B482" s="186" t="s">
        <v>500</v>
      </c>
      <c r="C482" s="1194">
        <v>85.55</v>
      </c>
      <c r="D482" s="213">
        <v>103.31</v>
      </c>
      <c r="E482" s="202"/>
      <c r="F482" s="215">
        <v>43217</v>
      </c>
      <c r="G482" s="821">
        <v>91.5</v>
      </c>
      <c r="H482" s="868">
        <f t="shared" si="30"/>
        <v>91.5</v>
      </c>
      <c r="I482" s="870">
        <v>102.1</v>
      </c>
      <c r="J482" s="869">
        <v>108.5</v>
      </c>
      <c r="K482" s="212"/>
      <c r="L482" s="178"/>
      <c r="M482" s="704" t="s">
        <v>504</v>
      </c>
      <c r="N482" s="80">
        <v>120.2</v>
      </c>
      <c r="O482" s="204"/>
      <c r="P482"/>
      <c r="Q482" s="78"/>
      <c r="R482" s="78"/>
      <c r="S482" s="78"/>
      <c r="T482" s="78"/>
      <c r="U482" s="78"/>
      <c r="V482" s="78"/>
      <c r="W482" s="78"/>
      <c r="X482" s="78"/>
      <c r="Y482" s="78"/>
      <c r="Z482" s="78"/>
      <c r="AA482" s="78"/>
      <c r="AB482" s="78"/>
    </row>
    <row r="483" spans="1:28" s="79" customFormat="1" ht="16.5" x14ac:dyDescent="0.35">
      <c r="A483" s="205">
        <v>43235</v>
      </c>
      <c r="B483" s="186" t="s">
        <v>501</v>
      </c>
      <c r="C483" s="1194">
        <v>86.35</v>
      </c>
      <c r="D483" s="213">
        <v>104.28</v>
      </c>
      <c r="E483" s="202"/>
      <c r="F483" s="215">
        <v>43217</v>
      </c>
      <c r="G483" s="821">
        <v>91.5</v>
      </c>
      <c r="H483" s="868">
        <f t="shared" si="30"/>
        <v>91.5</v>
      </c>
      <c r="I483" s="323">
        <v>102.1</v>
      </c>
      <c r="J483" s="869">
        <v>108.5</v>
      </c>
      <c r="K483" s="212"/>
      <c r="L483" s="178"/>
      <c r="M483" s="704" t="s">
        <v>504</v>
      </c>
      <c r="N483" s="80">
        <v>120.2</v>
      </c>
      <c r="O483" s="204"/>
      <c r="P483"/>
      <c r="Q483" s="78"/>
      <c r="R483" s="78"/>
      <c r="S483" s="78"/>
      <c r="T483" s="78"/>
      <c r="U483" s="78"/>
      <c r="V483" s="78"/>
      <c r="W483" s="78"/>
      <c r="X483" s="78"/>
      <c r="Y483" s="78"/>
      <c r="Z483" s="78"/>
      <c r="AA483" s="78"/>
      <c r="AB483" s="78"/>
    </row>
    <row r="484" spans="1:28" s="79" customFormat="1" ht="16.5" x14ac:dyDescent="0.35">
      <c r="A484" s="205">
        <v>43251</v>
      </c>
      <c r="B484" s="186" t="s">
        <v>501</v>
      </c>
      <c r="C484" s="1194">
        <v>86.35</v>
      </c>
      <c r="D484" s="213">
        <v>104.28</v>
      </c>
      <c r="E484" s="202"/>
      <c r="F484" s="215">
        <v>43251</v>
      </c>
      <c r="G484" s="821">
        <v>91.8</v>
      </c>
      <c r="H484" s="868">
        <f t="shared" si="30"/>
        <v>91.7</v>
      </c>
      <c r="I484" s="870">
        <v>102.4</v>
      </c>
      <c r="J484" s="869">
        <v>108.8</v>
      </c>
      <c r="K484" s="212"/>
      <c r="L484" s="178"/>
      <c r="M484" s="704" t="s">
        <v>504</v>
      </c>
      <c r="N484" s="80">
        <v>120.2</v>
      </c>
      <c r="O484" s="204"/>
      <c r="P484"/>
      <c r="Q484" s="78"/>
      <c r="R484" s="78"/>
      <c r="S484" s="78"/>
      <c r="T484" s="78"/>
      <c r="U484" s="78"/>
      <c r="V484" s="78"/>
      <c r="W484" s="78"/>
      <c r="X484" s="78"/>
      <c r="Y484" s="78"/>
      <c r="Z484" s="78"/>
      <c r="AA484" s="78"/>
      <c r="AB484" s="78"/>
    </row>
    <row r="485" spans="1:28" s="79" customFormat="1" ht="16.5" x14ac:dyDescent="0.35">
      <c r="A485" s="205">
        <v>43265</v>
      </c>
      <c r="B485" s="186" t="s">
        <v>502</v>
      </c>
      <c r="C485" s="1194">
        <v>86.73</v>
      </c>
      <c r="D485" s="213">
        <v>104.73</v>
      </c>
      <c r="E485" s="202"/>
      <c r="F485" s="215">
        <v>43251</v>
      </c>
      <c r="G485" s="821">
        <v>91.8</v>
      </c>
      <c r="H485" s="868">
        <f t="shared" si="30"/>
        <v>91.7</v>
      </c>
      <c r="I485" s="323">
        <v>102.4</v>
      </c>
      <c r="J485" s="869">
        <v>108.8</v>
      </c>
      <c r="K485" s="212"/>
      <c r="L485" s="178"/>
      <c r="M485" s="704" t="s">
        <v>504</v>
      </c>
      <c r="N485" s="80">
        <v>120.2</v>
      </c>
      <c r="O485" s="204"/>
      <c r="P485"/>
      <c r="Q485" s="78"/>
      <c r="R485" s="78"/>
      <c r="S485" s="78"/>
      <c r="T485" s="78"/>
      <c r="U485" s="78"/>
      <c r="V485" s="78"/>
      <c r="W485" s="78"/>
      <c r="X485" s="78"/>
      <c r="Y485" s="78"/>
      <c r="Z485" s="78"/>
      <c r="AA485" s="78"/>
      <c r="AB485" s="78"/>
    </row>
    <row r="486" spans="1:28" s="79" customFormat="1" ht="16.5" x14ac:dyDescent="0.35">
      <c r="A486" s="205">
        <v>43280</v>
      </c>
      <c r="B486" s="186" t="s">
        <v>502</v>
      </c>
      <c r="C486" s="1194">
        <v>86.73</v>
      </c>
      <c r="D486" s="213">
        <v>104.73</v>
      </c>
      <c r="E486" s="202"/>
      <c r="F486" s="215">
        <v>43280</v>
      </c>
      <c r="G486" s="821">
        <v>92.1</v>
      </c>
      <c r="H486" s="868">
        <f t="shared" si="30"/>
        <v>92</v>
      </c>
      <c r="I486" s="870">
        <v>102.7</v>
      </c>
      <c r="J486" s="869">
        <v>109.2</v>
      </c>
      <c r="K486" s="212"/>
      <c r="L486" s="178"/>
      <c r="M486" s="704" t="s">
        <v>504</v>
      </c>
      <c r="N486" s="80">
        <v>120.2</v>
      </c>
      <c r="O486" s="204"/>
      <c r="P486"/>
      <c r="Q486" s="78"/>
      <c r="R486" s="78"/>
      <c r="S486" s="78"/>
      <c r="T486" s="78"/>
      <c r="U486" s="78"/>
      <c r="V486" s="78"/>
      <c r="W486" s="78"/>
      <c r="X486" s="78"/>
      <c r="Y486" s="78"/>
      <c r="Z486" s="78"/>
      <c r="AA486" s="78"/>
      <c r="AB486" s="78"/>
    </row>
    <row r="487" spans="1:28" s="79" customFormat="1" ht="16.5" x14ac:dyDescent="0.35">
      <c r="A487" s="205">
        <v>43291</v>
      </c>
      <c r="B487" s="186" t="s">
        <v>502</v>
      </c>
      <c r="C487" s="1194">
        <v>86.73</v>
      </c>
      <c r="D487" s="213">
        <v>104.73</v>
      </c>
      <c r="E487" s="202"/>
      <c r="F487" s="215">
        <v>43280</v>
      </c>
      <c r="G487" s="821">
        <v>92.1</v>
      </c>
      <c r="H487" s="868">
        <f t="shared" si="30"/>
        <v>92</v>
      </c>
      <c r="I487" s="323">
        <v>102.7</v>
      </c>
      <c r="J487" s="869">
        <v>109.2</v>
      </c>
      <c r="K487" s="212"/>
      <c r="L487" s="178"/>
      <c r="M487" s="704" t="s">
        <v>505</v>
      </c>
      <c r="N487" s="80">
        <v>121</v>
      </c>
      <c r="O487" s="204"/>
      <c r="P487"/>
      <c r="Q487" s="78"/>
      <c r="R487" s="78"/>
      <c r="S487" s="78"/>
      <c r="T487" s="78"/>
      <c r="U487" s="78"/>
      <c r="V487" s="78"/>
      <c r="W487" s="78"/>
      <c r="X487" s="78"/>
      <c r="Y487" s="78"/>
      <c r="Z487" s="78"/>
      <c r="AA487" s="78"/>
      <c r="AB487" s="78"/>
    </row>
    <row r="488" spans="1:28" s="79" customFormat="1" ht="16.5" x14ac:dyDescent="0.35">
      <c r="A488" s="205">
        <v>43293</v>
      </c>
      <c r="B488" s="186" t="s">
        <v>503</v>
      </c>
      <c r="C488" s="1194">
        <v>86.98</v>
      </c>
      <c r="D488" s="213">
        <v>105.03</v>
      </c>
      <c r="E488" s="202"/>
      <c r="F488" s="215">
        <v>43280</v>
      </c>
      <c r="G488" s="821">
        <v>92.1</v>
      </c>
      <c r="H488" s="868">
        <f t="shared" si="30"/>
        <v>92</v>
      </c>
      <c r="I488" s="323">
        <v>102.7</v>
      </c>
      <c r="J488" s="869">
        <v>109.2</v>
      </c>
      <c r="K488" s="212"/>
      <c r="L488" s="178"/>
      <c r="M488" s="704" t="s">
        <v>505</v>
      </c>
      <c r="N488" s="80">
        <v>121</v>
      </c>
      <c r="O488" s="204"/>
      <c r="P488"/>
      <c r="Q488" s="78"/>
      <c r="R488" s="78"/>
      <c r="S488" s="78"/>
      <c r="T488" s="78"/>
      <c r="U488" s="78"/>
      <c r="V488" s="78"/>
      <c r="W488" s="78"/>
      <c r="X488" s="78"/>
      <c r="Y488" s="78"/>
      <c r="Z488" s="78"/>
      <c r="AA488" s="78"/>
      <c r="AB488" s="78"/>
    </row>
    <row r="489" spans="1:28" s="79" customFormat="1" ht="16.5" x14ac:dyDescent="0.35">
      <c r="A489" s="205">
        <v>43306</v>
      </c>
      <c r="B489" s="186" t="s">
        <v>506</v>
      </c>
      <c r="C489" s="1194">
        <v>86.98</v>
      </c>
      <c r="D489" s="213">
        <v>105.03</v>
      </c>
      <c r="E489" s="202"/>
      <c r="F489" s="215">
        <v>43306</v>
      </c>
      <c r="G489" s="821">
        <v>92.5</v>
      </c>
      <c r="H489" s="868">
        <f t="shared" si="30"/>
        <v>92.5</v>
      </c>
      <c r="I489" s="870">
        <v>103.2</v>
      </c>
      <c r="J489" s="869">
        <v>109.7</v>
      </c>
      <c r="K489" s="212"/>
      <c r="L489" s="178"/>
      <c r="M489" s="704" t="s">
        <v>507</v>
      </c>
      <c r="N489" s="80">
        <v>121</v>
      </c>
      <c r="O489" s="204"/>
      <c r="P489"/>
      <c r="Q489" s="78"/>
      <c r="R489" s="78"/>
      <c r="S489" s="78"/>
      <c r="T489" s="78"/>
      <c r="U489" s="78"/>
      <c r="V489" s="78"/>
      <c r="W489" s="78"/>
      <c r="X489" s="78"/>
      <c r="Y489" s="78"/>
      <c r="Z489" s="78"/>
      <c r="AA489" s="78"/>
      <c r="AB489" s="78"/>
    </row>
    <row r="490" spans="1:28" s="79" customFormat="1" ht="16.5" x14ac:dyDescent="0.35">
      <c r="A490" s="205">
        <v>43326</v>
      </c>
      <c r="B490" s="186" t="s">
        <v>508</v>
      </c>
      <c r="C490" s="1194">
        <v>87.77</v>
      </c>
      <c r="D490" s="213">
        <v>105.99</v>
      </c>
      <c r="E490" s="202"/>
      <c r="F490" s="215">
        <v>43306</v>
      </c>
      <c r="G490" s="821">
        <v>92.5</v>
      </c>
      <c r="H490" s="868">
        <f t="shared" si="30"/>
        <v>92.5</v>
      </c>
      <c r="I490" s="323">
        <v>103.2</v>
      </c>
      <c r="J490" s="869">
        <v>109.7</v>
      </c>
      <c r="K490" s="212"/>
      <c r="L490" s="178"/>
      <c r="M490" s="704" t="s">
        <v>507</v>
      </c>
      <c r="N490" s="80">
        <v>121</v>
      </c>
      <c r="O490" s="204"/>
      <c r="P490"/>
      <c r="Q490" s="78"/>
      <c r="R490" s="78"/>
      <c r="S490" s="78"/>
      <c r="T490" s="78"/>
      <c r="U490" s="78"/>
      <c r="V490" s="78"/>
      <c r="W490" s="78"/>
      <c r="X490" s="78"/>
      <c r="Y490" s="78"/>
      <c r="Z490" s="78"/>
      <c r="AA490" s="78"/>
      <c r="AB490" s="78"/>
    </row>
    <row r="491" spans="1:28" s="79" customFormat="1" ht="16.5" x14ac:dyDescent="0.35">
      <c r="A491" s="228">
        <v>43343</v>
      </c>
      <c r="B491" s="229" t="s">
        <v>654</v>
      </c>
      <c r="C491" s="722">
        <v>87.77</v>
      </c>
      <c r="D491" s="153">
        <v>105.99</v>
      </c>
      <c r="E491" s="189"/>
      <c r="F491" s="216">
        <v>43343</v>
      </c>
      <c r="G491" s="821">
        <v>92.2</v>
      </c>
      <c r="H491" s="868">
        <f t="shared" si="30"/>
        <v>92.1</v>
      </c>
      <c r="I491" s="870">
        <v>102.8</v>
      </c>
      <c r="J491" s="104">
        <v>109.3</v>
      </c>
      <c r="K491" s="104"/>
      <c r="L491" s="178"/>
      <c r="M491" s="206" t="s">
        <v>507</v>
      </c>
      <c r="N491" s="80">
        <v>121</v>
      </c>
      <c r="O491" s="714"/>
      <c r="P491"/>
      <c r="Q491" s="78"/>
      <c r="R491" s="78"/>
      <c r="S491" s="78"/>
      <c r="T491" s="78"/>
      <c r="U491" s="78"/>
      <c r="V491" s="78"/>
      <c r="W491" s="78"/>
      <c r="X491" s="78"/>
      <c r="Y491" s="78"/>
      <c r="Z491" s="78"/>
      <c r="AA491" s="78"/>
      <c r="AB491" s="78"/>
    </row>
    <row r="492" spans="1:28" s="79" customFormat="1" ht="16.5" x14ac:dyDescent="0.35">
      <c r="A492" s="228">
        <v>43356</v>
      </c>
      <c r="B492" s="230" t="s">
        <v>510</v>
      </c>
      <c r="C492" s="1195">
        <v>87.54</v>
      </c>
      <c r="D492" s="160">
        <v>105.71</v>
      </c>
      <c r="E492" s="189"/>
      <c r="F492" s="215">
        <v>43343</v>
      </c>
      <c r="G492" s="821">
        <v>92.2</v>
      </c>
      <c r="H492" s="868">
        <f t="shared" si="30"/>
        <v>92.1</v>
      </c>
      <c r="I492" s="323">
        <v>102.8</v>
      </c>
      <c r="J492" s="104">
        <v>109.3</v>
      </c>
      <c r="K492" s="104"/>
      <c r="L492" s="178"/>
      <c r="M492" s="206" t="s">
        <v>507</v>
      </c>
      <c r="N492" s="80">
        <v>121</v>
      </c>
      <c r="O492" s="714"/>
      <c r="P492"/>
      <c r="Q492" s="78"/>
      <c r="R492" s="78"/>
      <c r="S492" s="78"/>
      <c r="T492" s="78"/>
      <c r="U492" s="78"/>
      <c r="V492" s="78"/>
      <c r="W492" s="78"/>
      <c r="X492" s="78"/>
      <c r="Y492" s="78"/>
      <c r="Z492" s="78"/>
      <c r="AA492" s="78"/>
      <c r="AB492" s="78"/>
    </row>
    <row r="493" spans="1:28" s="79" customFormat="1" ht="16.5" x14ac:dyDescent="0.35">
      <c r="A493" s="231"/>
      <c r="B493" s="232" t="s">
        <v>146</v>
      </c>
      <c r="C493" s="1196"/>
      <c r="D493" s="160"/>
      <c r="E493" s="233"/>
      <c r="F493" s="234"/>
      <c r="G493" s="821"/>
      <c r="H493" s="868"/>
      <c r="I493" s="235"/>
      <c r="J493" s="104"/>
      <c r="K493" s="236"/>
      <c r="L493" s="178"/>
      <c r="M493" s="206"/>
      <c r="N493" s="80"/>
      <c r="O493" s="714"/>
      <c r="P493"/>
      <c r="Q493" s="78"/>
      <c r="R493" s="78"/>
      <c r="S493" s="78"/>
      <c r="T493" s="78"/>
      <c r="U493" s="78"/>
      <c r="V493" s="78"/>
      <c r="W493" s="78"/>
      <c r="X493" s="78"/>
      <c r="Y493" s="78"/>
      <c r="Z493" s="78"/>
      <c r="AA493" s="78"/>
      <c r="AB493" s="78"/>
    </row>
    <row r="494" spans="1:28" s="79" customFormat="1" ht="16.5" x14ac:dyDescent="0.35">
      <c r="A494" s="231"/>
      <c r="B494" s="232" t="s">
        <v>511</v>
      </c>
      <c r="C494" s="1196"/>
      <c r="D494" s="160"/>
      <c r="E494" s="233"/>
      <c r="F494" s="234"/>
      <c r="G494" s="821"/>
      <c r="H494" s="868"/>
      <c r="I494" s="235"/>
      <c r="J494" s="104"/>
      <c r="K494" s="236"/>
      <c r="L494" s="178"/>
      <c r="M494" s="206"/>
      <c r="N494" s="80"/>
      <c r="O494" s="714"/>
      <c r="P494"/>
      <c r="Q494" s="78"/>
      <c r="R494" s="78"/>
      <c r="S494" s="78"/>
      <c r="T494" s="78"/>
      <c r="U494" s="78"/>
      <c r="V494" s="78"/>
      <c r="W494" s="78"/>
      <c r="X494" s="78"/>
      <c r="Y494" s="78"/>
      <c r="Z494" s="78"/>
      <c r="AA494" s="78"/>
      <c r="AB494" s="78"/>
    </row>
    <row r="495" spans="1:28" s="79" customFormat="1" ht="16.5" x14ac:dyDescent="0.35">
      <c r="A495" s="237">
        <v>43371</v>
      </c>
      <c r="B495" s="238" t="s">
        <v>510</v>
      </c>
      <c r="C495" s="1197">
        <v>87.54</v>
      </c>
      <c r="D495" s="239">
        <v>105.71</v>
      </c>
      <c r="E495" s="240"/>
      <c r="F495" s="241">
        <v>43371</v>
      </c>
      <c r="G495" s="1066">
        <v>92.8</v>
      </c>
      <c r="H495" s="1067">
        <f>ROUND(I495/1.1161,1)</f>
        <v>92.7</v>
      </c>
      <c r="I495" s="242">
        <v>103.5</v>
      </c>
      <c r="J495" s="243">
        <v>110</v>
      </c>
      <c r="K495" s="243"/>
      <c r="L495" s="244"/>
      <c r="M495" s="245" t="s">
        <v>507</v>
      </c>
      <c r="N495" s="243">
        <v>121</v>
      </c>
      <c r="O495" s="1068"/>
      <c r="P495"/>
      <c r="Q495" s="78"/>
      <c r="R495" s="78"/>
      <c r="S495" s="78"/>
      <c r="T495" s="78"/>
      <c r="U495" s="78"/>
      <c r="V495" s="78"/>
      <c r="W495" s="78"/>
      <c r="X495" s="78"/>
      <c r="Y495" s="78"/>
      <c r="Z495" s="78"/>
      <c r="AA495" s="78"/>
      <c r="AB495" s="78"/>
    </row>
    <row r="496" spans="1:28" s="79" customFormat="1" ht="16.5" x14ac:dyDescent="0.35">
      <c r="A496" s="228">
        <v>43383</v>
      </c>
      <c r="B496" s="229" t="s">
        <v>510</v>
      </c>
      <c r="C496" s="722">
        <v>87.54</v>
      </c>
      <c r="D496" s="153">
        <v>105.71</v>
      </c>
      <c r="E496" s="189"/>
      <c r="F496" s="215">
        <v>43371</v>
      </c>
      <c r="G496" s="821">
        <v>92.8</v>
      </c>
      <c r="H496" s="868">
        <f t="shared" si="30"/>
        <v>92.7</v>
      </c>
      <c r="I496" s="218">
        <v>103.5</v>
      </c>
      <c r="J496" s="104">
        <v>110</v>
      </c>
      <c r="K496" s="236"/>
      <c r="L496" s="178"/>
      <c r="M496" s="203" t="s">
        <v>512</v>
      </c>
      <c r="N496" s="83">
        <v>122</v>
      </c>
      <c r="O496" s="714"/>
      <c r="P496"/>
      <c r="Q496" s="78"/>
      <c r="R496" s="78"/>
      <c r="S496" s="78"/>
      <c r="T496" s="78"/>
      <c r="U496" s="78"/>
      <c r="V496" s="78"/>
      <c r="W496" s="78"/>
      <c r="X496" s="78"/>
      <c r="Y496" s="78"/>
      <c r="Z496" s="78"/>
      <c r="AA496" s="78"/>
      <c r="AB496" s="78"/>
    </row>
    <row r="497" spans="1:28" s="79" customFormat="1" ht="16.5" x14ac:dyDescent="0.35">
      <c r="A497" s="228">
        <v>43384</v>
      </c>
      <c r="B497" s="230" t="s">
        <v>513</v>
      </c>
      <c r="C497" s="1195">
        <v>86.64</v>
      </c>
      <c r="D497" s="160">
        <v>104.62</v>
      </c>
      <c r="E497" s="189"/>
      <c r="F497" s="215">
        <v>43371</v>
      </c>
      <c r="G497" s="821">
        <v>92.8</v>
      </c>
      <c r="H497" s="868">
        <f t="shared" si="30"/>
        <v>92.7</v>
      </c>
      <c r="I497" s="218">
        <v>103.5</v>
      </c>
      <c r="J497" s="104">
        <v>110</v>
      </c>
      <c r="K497" s="236"/>
      <c r="L497" s="178"/>
      <c r="M497" s="206" t="s">
        <v>512</v>
      </c>
      <c r="N497" s="80">
        <v>122</v>
      </c>
      <c r="O497" s="714"/>
      <c r="P497"/>
      <c r="Q497" s="78"/>
      <c r="R497" s="78"/>
      <c r="S497" s="78"/>
      <c r="T497" s="78"/>
      <c r="U497" s="78"/>
      <c r="V497" s="78"/>
      <c r="W497" s="78"/>
      <c r="X497" s="78"/>
      <c r="Y497" s="78"/>
      <c r="Z497" s="78"/>
      <c r="AA497" s="78"/>
      <c r="AB497" s="78"/>
    </row>
    <row r="498" spans="1:28" s="79" customFormat="1" ht="16.5" x14ac:dyDescent="0.35">
      <c r="A498" s="228"/>
      <c r="B498" s="294" t="s">
        <v>146</v>
      </c>
      <c r="C498" s="1196"/>
      <c r="D498" s="160"/>
      <c r="E498" s="189"/>
      <c r="F498" s="215"/>
      <c r="G498" s="821"/>
      <c r="H498" s="868">
        <f t="shared" si="30"/>
        <v>0</v>
      </c>
      <c r="I498" s="218"/>
      <c r="J498" s="246"/>
      <c r="K498" s="212"/>
      <c r="L498" s="247"/>
      <c r="M498" s="206"/>
      <c r="N498" s="80"/>
      <c r="O498" s="714"/>
      <c r="P498"/>
      <c r="Q498" s="78"/>
      <c r="R498" s="78"/>
      <c r="S498" s="78"/>
      <c r="T498" s="78"/>
      <c r="U498" s="78"/>
      <c r="V498" s="78"/>
      <c r="W498" s="78"/>
      <c r="X498" s="78"/>
      <c r="Y498" s="78"/>
      <c r="Z498" s="78"/>
      <c r="AA498" s="78"/>
      <c r="AB498" s="78"/>
    </row>
    <row r="499" spans="1:28" s="79" customFormat="1" ht="16.5" x14ac:dyDescent="0.35">
      <c r="A499" s="228"/>
      <c r="B499" s="294" t="s">
        <v>514</v>
      </c>
      <c r="C499" s="1196"/>
      <c r="D499" s="160"/>
      <c r="E499" s="189"/>
      <c r="F499" s="215"/>
      <c r="G499" s="821"/>
      <c r="H499" s="868">
        <f t="shared" si="30"/>
        <v>0</v>
      </c>
      <c r="I499" s="218"/>
      <c r="J499" s="246"/>
      <c r="K499" s="212"/>
      <c r="L499" s="247"/>
      <c r="M499" s="206"/>
      <c r="N499" s="80"/>
      <c r="O499" s="714"/>
      <c r="P499"/>
      <c r="Q499" s="78"/>
      <c r="R499" s="78"/>
      <c r="S499" s="78"/>
      <c r="T499" s="78"/>
      <c r="U499" s="78"/>
      <c r="V499" s="78"/>
      <c r="W499" s="78"/>
      <c r="X499" s="78"/>
      <c r="Y499" s="78"/>
      <c r="Z499" s="78"/>
      <c r="AA499" s="78"/>
      <c r="AB499" s="78"/>
    </row>
    <row r="500" spans="1:28" s="79" customFormat="1" ht="16.5" x14ac:dyDescent="0.35">
      <c r="A500" s="975">
        <v>43399</v>
      </c>
      <c r="B500" s="962" t="s">
        <v>513</v>
      </c>
      <c r="C500" s="721">
        <v>86.64</v>
      </c>
      <c r="D500" s="962">
        <v>104.62</v>
      </c>
      <c r="E500" s="976"/>
      <c r="F500" s="975">
        <v>43399</v>
      </c>
      <c r="G500" s="963">
        <v>93.2</v>
      </c>
      <c r="H500" s="964">
        <f t="shared" si="30"/>
        <v>93.1</v>
      </c>
      <c r="I500" s="977">
        <v>103.9</v>
      </c>
      <c r="J500" s="1009">
        <v>110.4</v>
      </c>
      <c r="K500" s="1064"/>
      <c r="L500" s="1057"/>
      <c r="M500" s="1026" t="s">
        <v>512</v>
      </c>
      <c r="N500" s="1009">
        <v>122</v>
      </c>
      <c r="O500" s="1065"/>
      <c r="P500"/>
      <c r="Q500" s="78"/>
      <c r="R500" s="78"/>
      <c r="S500" s="78"/>
      <c r="T500" s="78"/>
      <c r="U500" s="78"/>
      <c r="V500" s="78"/>
      <c r="W500" s="78"/>
      <c r="X500" s="78"/>
      <c r="Y500" s="78"/>
      <c r="Z500" s="78"/>
      <c r="AA500" s="78"/>
      <c r="AB500" s="78"/>
    </row>
    <row r="501" spans="1:28" s="79" customFormat="1" ht="16.5" x14ac:dyDescent="0.35">
      <c r="A501" s="228">
        <v>43418</v>
      </c>
      <c r="B501" s="230" t="s">
        <v>515</v>
      </c>
      <c r="C501" s="1195">
        <v>87.27</v>
      </c>
      <c r="D501" s="160">
        <v>105.39</v>
      </c>
      <c r="E501" s="189"/>
      <c r="F501" s="215">
        <v>43399</v>
      </c>
      <c r="G501" s="821">
        <v>93.2</v>
      </c>
      <c r="H501" s="868">
        <f t="shared" si="30"/>
        <v>93.1</v>
      </c>
      <c r="I501" s="218">
        <v>103.9</v>
      </c>
      <c r="J501" s="104">
        <f>ROUND(1.0629*103.9,1)</f>
        <v>110.4</v>
      </c>
      <c r="K501" s="212"/>
      <c r="L501" s="247"/>
      <c r="M501" s="704" t="s">
        <v>512</v>
      </c>
      <c r="N501" s="80">
        <v>122</v>
      </c>
      <c r="O501" s="714"/>
      <c r="P501"/>
      <c r="Q501" s="78"/>
      <c r="R501" s="78"/>
      <c r="S501" s="78"/>
      <c r="T501" s="78"/>
      <c r="U501" s="78"/>
      <c r="V501" s="78"/>
      <c r="W501" s="78"/>
      <c r="X501" s="78"/>
      <c r="Y501" s="78"/>
      <c r="Z501" s="78"/>
      <c r="AA501" s="78"/>
      <c r="AB501" s="78"/>
    </row>
    <row r="502" spans="1:28" s="79" customFormat="1" ht="16.5" x14ac:dyDescent="0.35">
      <c r="A502" s="228">
        <v>43434</v>
      </c>
      <c r="B502" s="229" t="s">
        <v>515</v>
      </c>
      <c r="C502" s="722">
        <v>87.27</v>
      </c>
      <c r="D502" s="153">
        <v>105.39</v>
      </c>
      <c r="E502" s="189"/>
      <c r="F502" s="205">
        <v>43434</v>
      </c>
      <c r="G502" s="821">
        <v>93.9</v>
      </c>
      <c r="H502" s="868">
        <f t="shared" si="30"/>
        <v>93.8</v>
      </c>
      <c r="I502" s="217">
        <v>104.7</v>
      </c>
      <c r="J502" s="104">
        <f>ROUND(1.0629 *104.7,1)</f>
        <v>111.3</v>
      </c>
      <c r="K502" s="212"/>
      <c r="L502" s="247"/>
      <c r="M502" s="704" t="s">
        <v>512</v>
      </c>
      <c r="N502" s="80">
        <v>122</v>
      </c>
      <c r="O502" s="714"/>
      <c r="P502"/>
      <c r="Q502" s="78"/>
      <c r="R502" s="78"/>
      <c r="S502" s="78"/>
      <c r="T502" s="78"/>
      <c r="U502" s="78"/>
      <c r="V502" s="78"/>
      <c r="W502" s="78"/>
      <c r="X502" s="78"/>
      <c r="Y502" s="78"/>
      <c r="Z502" s="78"/>
      <c r="AA502" s="78"/>
      <c r="AB502" s="78"/>
    </row>
    <row r="503" spans="1:28" s="79" customFormat="1" ht="16.5" x14ac:dyDescent="0.35">
      <c r="A503" s="228">
        <v>43447</v>
      </c>
      <c r="B503" s="230" t="s">
        <v>516</v>
      </c>
      <c r="C503" s="1195">
        <v>86.24</v>
      </c>
      <c r="D503" s="160">
        <v>104.14</v>
      </c>
      <c r="E503" s="189"/>
      <c r="F503" s="255">
        <v>43434</v>
      </c>
      <c r="G503" s="821">
        <v>93.9</v>
      </c>
      <c r="H503" s="868">
        <f t="shared" si="30"/>
        <v>93.8</v>
      </c>
      <c r="I503" s="218">
        <v>104.7</v>
      </c>
      <c r="J503" s="104">
        <f>ROUND(1.0629 *104.7,1)</f>
        <v>111.3</v>
      </c>
      <c r="K503" s="212"/>
      <c r="L503" s="247"/>
      <c r="M503" s="704" t="s">
        <v>512</v>
      </c>
      <c r="N503" s="80">
        <v>122</v>
      </c>
      <c r="O503" s="714"/>
      <c r="P503"/>
      <c r="Q503" s="78"/>
      <c r="R503" s="78"/>
      <c r="S503" s="78"/>
      <c r="T503" s="78"/>
      <c r="U503" s="78"/>
      <c r="V503" s="78"/>
      <c r="W503" s="78"/>
      <c r="X503" s="78"/>
      <c r="Y503" s="78"/>
      <c r="Z503" s="78"/>
      <c r="AA503" s="78"/>
      <c r="AB503" s="78"/>
    </row>
    <row r="504" spans="1:28" s="79" customFormat="1" ht="16.5" x14ac:dyDescent="0.35">
      <c r="A504" s="228">
        <v>43455</v>
      </c>
      <c r="B504" s="229" t="s">
        <v>516</v>
      </c>
      <c r="C504" s="722">
        <v>86.24</v>
      </c>
      <c r="D504" s="153">
        <v>104.14</v>
      </c>
      <c r="E504" s="189"/>
      <c r="F504" s="205">
        <v>43455</v>
      </c>
      <c r="G504" s="821">
        <v>94.2</v>
      </c>
      <c r="H504" s="868">
        <f t="shared" si="30"/>
        <v>94.2</v>
      </c>
      <c r="I504" s="217">
        <v>105.1</v>
      </c>
      <c r="J504" s="104">
        <f>ROUND(1.0629 *105.1,1)</f>
        <v>111.7</v>
      </c>
      <c r="K504" s="212"/>
      <c r="L504" s="247"/>
      <c r="M504" s="704" t="s">
        <v>512</v>
      </c>
      <c r="N504" s="80">
        <v>122</v>
      </c>
      <c r="O504" s="714"/>
      <c r="P504"/>
      <c r="Q504" s="78"/>
      <c r="R504" s="78"/>
      <c r="S504" s="78"/>
      <c r="T504" s="78"/>
      <c r="U504" s="78"/>
      <c r="V504" s="78"/>
      <c r="W504" s="78"/>
      <c r="X504" s="78"/>
      <c r="Y504" s="78"/>
      <c r="Z504" s="78"/>
      <c r="AA504" s="78"/>
      <c r="AB504" s="78"/>
    </row>
    <row r="505" spans="1:28" s="79" customFormat="1" ht="16.5" x14ac:dyDescent="0.35">
      <c r="A505" s="228"/>
      <c r="B505" s="958" t="s">
        <v>146</v>
      </c>
      <c r="C505" s="1196"/>
      <c r="D505" s="160"/>
      <c r="E505" s="285"/>
      <c r="F505" s="182"/>
      <c r="G505" s="1080"/>
      <c r="H505" s="1081">
        <f t="shared" si="30"/>
        <v>0</v>
      </c>
      <c r="I505" s="182"/>
      <c r="J505" s="1082"/>
      <c r="K505" s="104"/>
      <c r="L505" s="286"/>
      <c r="M505" s="558"/>
      <c r="N505" s="80"/>
      <c r="O505" s="287"/>
      <c r="P505"/>
      <c r="Q505" s="78"/>
      <c r="R505" s="78"/>
      <c r="S505" s="78"/>
      <c r="T505" s="78"/>
      <c r="U505" s="78"/>
      <c r="V505" s="78"/>
      <c r="W505" s="78"/>
      <c r="X505" s="78"/>
      <c r="Y505" s="78"/>
      <c r="Z505" s="78"/>
      <c r="AA505" s="78"/>
      <c r="AB505" s="78"/>
    </row>
    <row r="506" spans="1:28" s="79" customFormat="1" ht="16.5" x14ac:dyDescent="0.35">
      <c r="A506" s="228"/>
      <c r="B506" s="958" t="s">
        <v>517</v>
      </c>
      <c r="C506" s="1196"/>
      <c r="D506" s="160"/>
      <c r="E506" s="285"/>
      <c r="F506" s="182"/>
      <c r="G506" s="1080"/>
      <c r="H506" s="1081">
        <f t="shared" si="30"/>
        <v>0</v>
      </c>
      <c r="I506" s="182"/>
      <c r="J506" s="1082"/>
      <c r="K506" s="104"/>
      <c r="L506" s="286"/>
      <c r="M506" s="558"/>
      <c r="N506" s="80"/>
      <c r="O506" s="287"/>
      <c r="P506"/>
      <c r="Q506" s="78"/>
      <c r="R506" s="78"/>
      <c r="S506" s="78"/>
      <c r="T506" s="78"/>
      <c r="U506" s="78"/>
      <c r="V506" s="78"/>
      <c r="W506" s="78"/>
      <c r="X506" s="78"/>
      <c r="Y506" s="78"/>
      <c r="Z506" s="78"/>
      <c r="AA506" s="78"/>
      <c r="AB506" s="78"/>
    </row>
    <row r="507" spans="1:28" s="79" customFormat="1" ht="16.5" x14ac:dyDescent="0.35">
      <c r="A507" s="1069">
        <v>43455</v>
      </c>
      <c r="B507" s="993" t="s">
        <v>516</v>
      </c>
      <c r="C507" s="1198">
        <v>86.24</v>
      </c>
      <c r="D507" s="995">
        <v>104.14</v>
      </c>
      <c r="E507" s="1075"/>
      <c r="F507" s="1070">
        <v>43455</v>
      </c>
      <c r="G507" s="996">
        <v>94.2</v>
      </c>
      <c r="H507" s="997">
        <f t="shared" si="30"/>
        <v>94.2</v>
      </c>
      <c r="I507" s="1076">
        <v>105.1</v>
      </c>
      <c r="J507" s="1077">
        <f>ROUND(1.0629 *105.1,1)</f>
        <v>111.7</v>
      </c>
      <c r="K507" s="1072"/>
      <c r="L507" s="1078"/>
      <c r="M507" s="1079" t="s">
        <v>512</v>
      </c>
      <c r="N507" s="1077">
        <v>122</v>
      </c>
      <c r="O507" s="1074"/>
      <c r="P507"/>
      <c r="Q507" s="78"/>
      <c r="R507" s="78"/>
      <c r="S507" s="78"/>
      <c r="T507" s="78"/>
      <c r="U507" s="78"/>
      <c r="V507" s="78"/>
      <c r="W507" s="78"/>
      <c r="X507" s="78"/>
      <c r="Y507" s="78"/>
      <c r="Z507" s="78"/>
      <c r="AA507" s="78"/>
      <c r="AB507" s="78"/>
    </row>
    <row r="508" spans="1:28" s="79" customFormat="1" ht="16.5" x14ac:dyDescent="0.35">
      <c r="A508" s="228">
        <v>43475</v>
      </c>
      <c r="B508" s="229" t="s">
        <v>516</v>
      </c>
      <c r="C508" s="722">
        <v>86.24</v>
      </c>
      <c r="D508" s="153">
        <v>104.14</v>
      </c>
      <c r="E508" s="189"/>
      <c r="F508" s="255">
        <v>43455</v>
      </c>
      <c r="G508" s="821">
        <v>94.2</v>
      </c>
      <c r="H508" s="868">
        <f t="shared" si="30"/>
        <v>94.2</v>
      </c>
      <c r="I508" s="218">
        <v>105.1</v>
      </c>
      <c r="J508" s="104">
        <f>ROUND(1.0629 *105.1,1)</f>
        <v>111.7</v>
      </c>
      <c r="K508" s="212"/>
      <c r="L508" s="247"/>
      <c r="M508" s="703" t="s">
        <v>524</v>
      </c>
      <c r="N508" s="83">
        <v>122.7</v>
      </c>
      <c r="O508" s="714"/>
      <c r="P508"/>
      <c r="Q508" s="78"/>
      <c r="R508" s="78"/>
      <c r="S508" s="78"/>
      <c r="T508" s="78"/>
      <c r="U508" s="78"/>
      <c r="V508" s="78"/>
      <c r="W508" s="78"/>
      <c r="X508" s="78"/>
      <c r="Y508" s="78"/>
      <c r="Z508" s="78"/>
      <c r="AA508" s="78"/>
      <c r="AB508" s="78"/>
    </row>
    <row r="509" spans="1:28" s="79" customFormat="1" ht="16.5" x14ac:dyDescent="0.35">
      <c r="A509" s="228">
        <v>43480</v>
      </c>
      <c r="B509" s="253" t="s">
        <v>518</v>
      </c>
      <c r="C509" s="1199">
        <v>86.29</v>
      </c>
      <c r="D509" s="160">
        <v>104.2</v>
      </c>
      <c r="E509" s="189"/>
      <c r="F509" s="255">
        <v>43455</v>
      </c>
      <c r="G509" s="821">
        <v>94.2</v>
      </c>
      <c r="H509" s="868">
        <f t="shared" si="30"/>
        <v>94.2</v>
      </c>
      <c r="I509" s="218">
        <v>105.1</v>
      </c>
      <c r="J509" s="104">
        <f>ROUND(1.0629 *105.1,1)</f>
        <v>111.7</v>
      </c>
      <c r="K509" s="212"/>
      <c r="L509" s="247"/>
      <c r="M509" s="704" t="s">
        <v>524</v>
      </c>
      <c r="N509" s="80">
        <v>122.7</v>
      </c>
      <c r="O509" s="714"/>
      <c r="P509"/>
      <c r="Q509" s="78"/>
      <c r="R509" s="78"/>
      <c r="S509" s="78"/>
      <c r="T509" s="78"/>
      <c r="U509" s="78"/>
      <c r="V509" s="78"/>
      <c r="W509" s="78"/>
      <c r="X509" s="78"/>
      <c r="Y509" s="78"/>
      <c r="Z509" s="78"/>
      <c r="AA509" s="78"/>
      <c r="AB509" s="78"/>
    </row>
    <row r="510" spans="1:28" s="79" customFormat="1" ht="16.5" x14ac:dyDescent="0.35">
      <c r="A510" s="228">
        <v>43495</v>
      </c>
      <c r="B510" s="254" t="s">
        <v>518</v>
      </c>
      <c r="C510" s="1200">
        <v>86.29</v>
      </c>
      <c r="D510" s="153">
        <v>104.2</v>
      </c>
      <c r="E510" s="189"/>
      <c r="F510" s="205">
        <v>43495</v>
      </c>
      <c r="G510" s="821">
        <v>94.7</v>
      </c>
      <c r="H510" s="868">
        <f t="shared" si="30"/>
        <v>94.6</v>
      </c>
      <c r="I510" s="217">
        <v>105.6</v>
      </c>
      <c r="J510" s="104">
        <f>ROUND(1.0629 *105.6,1)</f>
        <v>112.2</v>
      </c>
      <c r="K510" s="212"/>
      <c r="L510" s="247"/>
      <c r="M510" s="704" t="s">
        <v>524</v>
      </c>
      <c r="N510" s="80">
        <v>122.7</v>
      </c>
      <c r="O510" s="714"/>
      <c r="P510"/>
      <c r="Q510" s="78"/>
      <c r="R510" s="78"/>
      <c r="S510" s="78"/>
      <c r="T510" s="78"/>
      <c r="U510" s="78"/>
      <c r="V510" s="78"/>
      <c r="W510" s="78"/>
      <c r="X510" s="78"/>
      <c r="Y510" s="78"/>
      <c r="Z510" s="78"/>
      <c r="AA510" s="78"/>
      <c r="AB510" s="78"/>
    </row>
    <row r="511" spans="1:28" s="79" customFormat="1" ht="16.5" x14ac:dyDescent="0.35">
      <c r="A511" s="228">
        <v>43517</v>
      </c>
      <c r="B511" s="253" t="s">
        <v>519</v>
      </c>
      <c r="C511" s="1199">
        <v>85.63</v>
      </c>
      <c r="D511" s="160">
        <v>103.4</v>
      </c>
      <c r="E511" s="189"/>
      <c r="F511" s="255">
        <v>43495</v>
      </c>
      <c r="G511" s="821">
        <v>94.7</v>
      </c>
      <c r="H511" s="868">
        <f t="shared" si="30"/>
        <v>94.6</v>
      </c>
      <c r="I511" s="218">
        <v>105.6</v>
      </c>
      <c r="J511" s="104">
        <f>ROUND(1.0629 *105.6,1)</f>
        <v>112.2</v>
      </c>
      <c r="K511" s="212"/>
      <c r="L511" s="247"/>
      <c r="M511" s="704" t="s">
        <v>524</v>
      </c>
      <c r="N511" s="80">
        <v>122.7</v>
      </c>
      <c r="O511" s="714"/>
      <c r="P511"/>
      <c r="Q511" s="78"/>
      <c r="R511" s="78"/>
      <c r="S511" s="78"/>
      <c r="T511" s="78"/>
      <c r="U511" s="78"/>
      <c r="V511" s="78"/>
      <c r="W511" s="78"/>
      <c r="X511" s="78"/>
      <c r="Y511" s="78"/>
      <c r="Z511" s="78"/>
      <c r="AA511" s="78"/>
      <c r="AB511" s="78"/>
    </row>
    <row r="512" spans="1:28" s="79" customFormat="1" ht="16.5" x14ac:dyDescent="0.35">
      <c r="A512" s="228">
        <v>43524</v>
      </c>
      <c r="B512" s="254" t="s">
        <v>519</v>
      </c>
      <c r="C512" s="1200">
        <v>85.63</v>
      </c>
      <c r="D512" s="153">
        <v>103.4</v>
      </c>
      <c r="E512" s="189"/>
      <c r="F512" s="205">
        <v>43524</v>
      </c>
      <c r="G512" s="821">
        <v>95</v>
      </c>
      <c r="H512" s="868">
        <f t="shared" si="30"/>
        <v>94.9</v>
      </c>
      <c r="I512" s="217">
        <v>105.9</v>
      </c>
      <c r="J512" s="104">
        <f>ROUND(1.0629 *105.9,1)</f>
        <v>112.6</v>
      </c>
      <c r="K512" s="212"/>
      <c r="L512" s="247"/>
      <c r="M512" s="704" t="s">
        <v>524</v>
      </c>
      <c r="N512" s="80">
        <v>122.7</v>
      </c>
      <c r="O512" s="714"/>
      <c r="P512"/>
      <c r="Q512" s="78"/>
      <c r="R512" s="78"/>
      <c r="S512" s="78"/>
      <c r="T512" s="78"/>
      <c r="U512" s="78"/>
      <c r="V512" s="78"/>
      <c r="W512" s="78"/>
      <c r="X512" s="78"/>
      <c r="Y512" s="78"/>
      <c r="Z512" s="78"/>
      <c r="AA512" s="78"/>
      <c r="AB512" s="78"/>
    </row>
    <row r="513" spans="1:28" s="79" customFormat="1" ht="16.5" x14ac:dyDescent="0.35">
      <c r="A513" s="228">
        <v>43538</v>
      </c>
      <c r="B513" s="253" t="s">
        <v>520</v>
      </c>
      <c r="C513" s="1199">
        <v>86.1</v>
      </c>
      <c r="D513" s="160">
        <v>103.97</v>
      </c>
      <c r="E513" s="189"/>
      <c r="F513" s="255">
        <v>43524</v>
      </c>
      <c r="G513" s="821">
        <v>95</v>
      </c>
      <c r="H513" s="868">
        <f t="shared" si="30"/>
        <v>94.9</v>
      </c>
      <c r="I513" s="218">
        <v>105.9</v>
      </c>
      <c r="J513" s="104">
        <f>ROUND(1.0629 *105.9,1)</f>
        <v>112.6</v>
      </c>
      <c r="K513" s="212"/>
      <c r="L513" s="247"/>
      <c r="M513" s="704" t="s">
        <v>524</v>
      </c>
      <c r="N513" s="80">
        <v>122.7</v>
      </c>
      <c r="O513" s="714"/>
      <c r="P513"/>
      <c r="Q513" s="78"/>
      <c r="R513" s="78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</row>
    <row r="514" spans="1:28" s="79" customFormat="1" ht="16.5" x14ac:dyDescent="0.35">
      <c r="A514" s="228">
        <v>43551</v>
      </c>
      <c r="B514" s="254" t="s">
        <v>520</v>
      </c>
      <c r="C514" s="1200">
        <v>86.1</v>
      </c>
      <c r="D514" s="153">
        <v>103.97</v>
      </c>
      <c r="E514" s="189"/>
      <c r="F514" s="205">
        <v>43551</v>
      </c>
      <c r="G514" s="821">
        <v>94.8</v>
      </c>
      <c r="H514" s="868">
        <f t="shared" si="30"/>
        <v>94.7</v>
      </c>
      <c r="I514" s="217">
        <v>105.7</v>
      </c>
      <c r="J514" s="104">
        <f>ROUND(1.0629 *105.7,1)</f>
        <v>112.3</v>
      </c>
      <c r="K514" s="212"/>
      <c r="L514" s="247"/>
      <c r="M514" s="704" t="s">
        <v>524</v>
      </c>
      <c r="N514" s="80">
        <v>122.7</v>
      </c>
      <c r="O514" s="714"/>
      <c r="P514"/>
      <c r="Q514" s="78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</row>
    <row r="515" spans="1:28" s="79" customFormat="1" ht="16.5" x14ac:dyDescent="0.35">
      <c r="A515" s="228">
        <v>43565</v>
      </c>
      <c r="B515" s="254" t="s">
        <v>520</v>
      </c>
      <c r="C515" s="1200">
        <v>86.1</v>
      </c>
      <c r="D515" s="153">
        <v>103.97</v>
      </c>
      <c r="E515" s="189"/>
      <c r="F515" s="255">
        <v>43551</v>
      </c>
      <c r="G515" s="821">
        <v>94.8</v>
      </c>
      <c r="H515" s="868">
        <f t="shared" si="30"/>
        <v>94.7</v>
      </c>
      <c r="I515" s="218">
        <v>105.7</v>
      </c>
      <c r="J515" s="104">
        <f>ROUND(1.0629 *105.7,1)</f>
        <v>112.3</v>
      </c>
      <c r="K515" s="212"/>
      <c r="L515" s="247"/>
      <c r="M515" s="703" t="s">
        <v>525</v>
      </c>
      <c r="N515" s="83">
        <v>123.7</v>
      </c>
      <c r="O515" s="714"/>
      <c r="P515"/>
      <c r="Q515" s="78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</row>
    <row r="516" spans="1:28" s="79" customFormat="1" ht="16.5" x14ac:dyDescent="0.35">
      <c r="A516" s="228">
        <v>43566</v>
      </c>
      <c r="B516" s="253" t="s">
        <v>521</v>
      </c>
      <c r="C516" s="1199">
        <v>86.43</v>
      </c>
      <c r="D516" s="160">
        <v>104.37</v>
      </c>
      <c r="E516" s="189"/>
      <c r="F516" s="255">
        <v>43551</v>
      </c>
      <c r="G516" s="821">
        <v>94.8</v>
      </c>
      <c r="H516" s="868">
        <f t="shared" si="30"/>
        <v>94.7</v>
      </c>
      <c r="I516" s="218">
        <v>105.7</v>
      </c>
      <c r="J516" s="104">
        <f>ROUND(1.0629 *105.7,1)</f>
        <v>112.3</v>
      </c>
      <c r="K516" s="212"/>
      <c r="L516" s="247"/>
      <c r="M516" s="704" t="s">
        <v>525</v>
      </c>
      <c r="N516" s="80">
        <v>123.7</v>
      </c>
      <c r="O516" s="714"/>
      <c r="P516"/>
      <c r="Q516" s="78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</row>
    <row r="517" spans="1:28" s="79" customFormat="1" ht="16.5" x14ac:dyDescent="0.35">
      <c r="A517" s="228">
        <v>43585</v>
      </c>
      <c r="B517" s="254" t="s">
        <v>521</v>
      </c>
      <c r="C517" s="1200">
        <v>86.43</v>
      </c>
      <c r="D517" s="153">
        <v>104.37</v>
      </c>
      <c r="E517" s="189"/>
      <c r="F517" s="205">
        <v>43585</v>
      </c>
      <c r="G517" s="821">
        <v>93.8</v>
      </c>
      <c r="H517" s="868">
        <f t="shared" si="30"/>
        <v>93.7</v>
      </c>
      <c r="I517" s="217">
        <v>104.6</v>
      </c>
      <c r="J517" s="104">
        <f>ROUND(1.0629 *104.6,1)</f>
        <v>111.2</v>
      </c>
      <c r="K517" s="212"/>
      <c r="L517" s="247"/>
      <c r="M517" s="704" t="s">
        <v>525</v>
      </c>
      <c r="N517" s="80">
        <v>123.7</v>
      </c>
      <c r="O517" s="714"/>
      <c r="P517"/>
      <c r="Q517" s="78"/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</row>
    <row r="518" spans="1:28" s="79" customFormat="1" ht="16.5" x14ac:dyDescent="0.35">
      <c r="A518" s="228">
        <v>43600</v>
      </c>
      <c r="B518" s="253" t="s">
        <v>522</v>
      </c>
      <c r="C518" s="1199">
        <v>87.41</v>
      </c>
      <c r="D518" s="160">
        <v>105.56</v>
      </c>
      <c r="E518" s="189"/>
      <c r="F518" s="255">
        <v>43585</v>
      </c>
      <c r="G518" s="821">
        <v>93.8</v>
      </c>
      <c r="H518" s="868">
        <f t="shared" si="30"/>
        <v>93.7</v>
      </c>
      <c r="I518" s="218">
        <v>104.6</v>
      </c>
      <c r="J518" s="104">
        <f>ROUND(1.0629 *104.6,1)</f>
        <v>111.2</v>
      </c>
      <c r="K518" s="212"/>
      <c r="L518" s="247"/>
      <c r="M518" s="704" t="s">
        <v>525</v>
      </c>
      <c r="N518" s="80">
        <v>123.7</v>
      </c>
      <c r="O518" s="714"/>
      <c r="P518"/>
      <c r="Q518" s="78"/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</row>
    <row r="519" spans="1:28" s="79" customFormat="1" ht="16.5" x14ac:dyDescent="0.35">
      <c r="A519" s="228">
        <v>43614</v>
      </c>
      <c r="B519" s="254" t="s">
        <v>522</v>
      </c>
      <c r="C519" s="1200">
        <v>87.41</v>
      </c>
      <c r="D519" s="153">
        <v>105.56</v>
      </c>
      <c r="E519" s="189"/>
      <c r="F519" s="205">
        <v>43614</v>
      </c>
      <c r="G519" s="821">
        <v>94</v>
      </c>
      <c r="H519" s="868">
        <f t="shared" si="30"/>
        <v>93.9</v>
      </c>
      <c r="I519" s="217">
        <v>104.8</v>
      </c>
      <c r="J519" s="104">
        <f>ROUND(1.0629 *104.8,1)</f>
        <v>111.4</v>
      </c>
      <c r="K519" s="212"/>
      <c r="L519" s="247"/>
      <c r="M519" s="704" t="s">
        <v>525</v>
      </c>
      <c r="N519" s="80">
        <v>123.7</v>
      </c>
      <c r="O519" s="714"/>
      <c r="P519"/>
      <c r="Q519" s="78"/>
      <c r="R519" s="78"/>
      <c r="S519" s="78"/>
      <c r="T519" s="78"/>
      <c r="U519" s="78"/>
      <c r="V519" s="78"/>
      <c r="W519" s="78"/>
      <c r="X519" s="78"/>
      <c r="Y519" s="78"/>
      <c r="Z519" s="78"/>
      <c r="AA519" s="78"/>
      <c r="AB519" s="78"/>
    </row>
    <row r="520" spans="1:28" s="79" customFormat="1" ht="16.5" x14ac:dyDescent="0.35">
      <c r="A520" s="228">
        <v>43630</v>
      </c>
      <c r="B520" s="253" t="s">
        <v>523</v>
      </c>
      <c r="C520" s="1199">
        <v>87.22</v>
      </c>
      <c r="D520" s="160">
        <v>105.33</v>
      </c>
      <c r="E520" s="189"/>
      <c r="F520" s="255">
        <v>43614</v>
      </c>
      <c r="G520" s="821">
        <v>94</v>
      </c>
      <c r="H520" s="868">
        <f t="shared" si="30"/>
        <v>93.9</v>
      </c>
      <c r="I520" s="218">
        <v>104.8</v>
      </c>
      <c r="J520" s="104">
        <f>ROUND(1.0629 *104.8,1)</f>
        <v>111.4</v>
      </c>
      <c r="K520" s="212"/>
      <c r="L520" s="247"/>
      <c r="M520" s="704" t="s">
        <v>525</v>
      </c>
      <c r="N520" s="80">
        <v>123.7</v>
      </c>
      <c r="O520" s="714"/>
      <c r="P520"/>
      <c r="Q520" s="78"/>
      <c r="R520" s="78"/>
      <c r="S520" s="78"/>
      <c r="T520" s="78"/>
      <c r="U520" s="78"/>
      <c r="V520" s="78"/>
      <c r="W520" s="78"/>
      <c r="X520" s="78"/>
      <c r="Y520" s="78"/>
      <c r="Z520" s="78"/>
      <c r="AA520" s="78"/>
      <c r="AB520" s="78"/>
    </row>
    <row r="521" spans="1:28" s="79" customFormat="1" ht="16.5" x14ac:dyDescent="0.35">
      <c r="A521" s="228">
        <v>43644</v>
      </c>
      <c r="B521" s="254" t="s">
        <v>523</v>
      </c>
      <c r="C521" s="1200">
        <v>87.22</v>
      </c>
      <c r="D521" s="153">
        <v>105.33</v>
      </c>
      <c r="E521" s="189"/>
      <c r="F521" s="205">
        <v>43644</v>
      </c>
      <c r="G521" s="821">
        <v>94.2</v>
      </c>
      <c r="H521" s="868">
        <f t="shared" si="30"/>
        <v>94.2</v>
      </c>
      <c r="I521" s="217">
        <v>105.1</v>
      </c>
      <c r="J521" s="104">
        <f>ROUND(1.0629 *105.1,1)</f>
        <v>111.7</v>
      </c>
      <c r="K521" s="212"/>
      <c r="L521" s="247"/>
      <c r="M521" s="704" t="s">
        <v>525</v>
      </c>
      <c r="N521" s="80">
        <v>123.7</v>
      </c>
      <c r="O521" s="714"/>
      <c r="P521"/>
      <c r="Q521" s="78"/>
      <c r="R521" s="78"/>
      <c r="S521" s="78"/>
      <c r="T521" s="78"/>
      <c r="U521" s="78"/>
      <c r="V521" s="78"/>
      <c r="W521" s="78"/>
      <c r="X521" s="78"/>
      <c r="Y521" s="78"/>
      <c r="Z521" s="78"/>
      <c r="AA521" s="78"/>
      <c r="AB521" s="78"/>
    </row>
    <row r="522" spans="1:28" s="79" customFormat="1" ht="16.5" x14ac:dyDescent="0.35">
      <c r="A522" s="228">
        <v>43656</v>
      </c>
      <c r="B522" s="254" t="s">
        <v>523</v>
      </c>
      <c r="C522" s="1200">
        <v>87.22</v>
      </c>
      <c r="D522" s="153">
        <v>105.33</v>
      </c>
      <c r="E522" s="189"/>
      <c r="F522" s="255">
        <v>43644</v>
      </c>
      <c r="G522" s="821">
        <v>94.2</v>
      </c>
      <c r="H522" s="868">
        <f t="shared" si="30"/>
        <v>94.2</v>
      </c>
      <c r="I522" s="218">
        <v>105.1</v>
      </c>
      <c r="J522" s="104">
        <f>ROUND(1.0629 *105.1,1)</f>
        <v>111.7</v>
      </c>
      <c r="K522" s="212"/>
      <c r="L522" s="247"/>
      <c r="M522" s="703" t="s">
        <v>507</v>
      </c>
      <c r="N522" s="83">
        <v>124.6</v>
      </c>
      <c r="O522" s="714"/>
      <c r="P522"/>
      <c r="Q522" s="78"/>
      <c r="R522" s="78"/>
      <c r="S522" s="78"/>
      <c r="T522" s="78"/>
      <c r="U522" s="78"/>
      <c r="V522" s="78"/>
      <c r="W522" s="78"/>
      <c r="X522" s="78"/>
      <c r="Y522" s="78"/>
      <c r="Z522" s="78"/>
      <c r="AA522" s="78"/>
      <c r="AB522" s="78"/>
    </row>
    <row r="523" spans="1:28" s="79" customFormat="1" ht="16.5" x14ac:dyDescent="0.35">
      <c r="A523" s="228">
        <v>43657</v>
      </c>
      <c r="B523" s="253" t="s">
        <v>526</v>
      </c>
      <c r="C523" s="1199">
        <v>87.44</v>
      </c>
      <c r="D523" s="160">
        <v>105.59</v>
      </c>
      <c r="E523" s="189"/>
      <c r="F523" s="255">
        <v>43644</v>
      </c>
      <c r="G523" s="821">
        <v>94.2</v>
      </c>
      <c r="H523" s="868">
        <f t="shared" si="30"/>
        <v>94.2</v>
      </c>
      <c r="I523" s="218">
        <v>105.1</v>
      </c>
      <c r="J523" s="104">
        <f>ROUND(1.0629 *105.1,1)</f>
        <v>111.7</v>
      </c>
      <c r="K523" s="212"/>
      <c r="L523" s="247"/>
      <c r="M523" s="704" t="s">
        <v>507</v>
      </c>
      <c r="N523" s="80">
        <v>124.6</v>
      </c>
      <c r="O523" s="714"/>
      <c r="P523"/>
      <c r="Q523" s="78"/>
      <c r="R523" s="78"/>
      <c r="S523" s="78"/>
      <c r="T523" s="78"/>
      <c r="U523" s="78"/>
      <c r="V523" s="78"/>
      <c r="W523" s="78"/>
      <c r="X523" s="78"/>
      <c r="Y523" s="78"/>
      <c r="Z523" s="78"/>
      <c r="AA523" s="78"/>
      <c r="AB523" s="78"/>
    </row>
    <row r="524" spans="1:28" s="79" customFormat="1" ht="16.5" x14ac:dyDescent="0.35">
      <c r="A524" s="228">
        <v>43672</v>
      </c>
      <c r="B524" s="254" t="s">
        <v>526</v>
      </c>
      <c r="C524" s="1200">
        <v>87.44</v>
      </c>
      <c r="D524" s="153">
        <v>105.59</v>
      </c>
      <c r="E524" s="189"/>
      <c r="F524" s="205">
        <v>43672</v>
      </c>
      <c r="G524" s="821">
        <v>94.1</v>
      </c>
      <c r="H524" s="868">
        <f t="shared" si="30"/>
        <v>94.1</v>
      </c>
      <c r="I524" s="217">
        <v>105</v>
      </c>
      <c r="J524" s="104">
        <f>ROUND(1.0629 *105,1)</f>
        <v>111.6</v>
      </c>
      <c r="K524" s="212"/>
      <c r="L524" s="247"/>
      <c r="M524" s="704" t="s">
        <v>507</v>
      </c>
      <c r="N524" s="80">
        <v>124.6</v>
      </c>
      <c r="O524" s="714"/>
      <c r="P524"/>
      <c r="Q524" s="78"/>
      <c r="R524" s="78"/>
      <c r="S524" s="78"/>
      <c r="T524" s="78"/>
      <c r="U524" s="78"/>
      <c r="V524" s="78"/>
      <c r="W524" s="78"/>
      <c r="X524" s="78"/>
      <c r="Y524" s="78"/>
      <c r="Z524" s="78"/>
      <c r="AA524" s="78"/>
      <c r="AB524" s="78"/>
    </row>
    <row r="525" spans="1:28" s="79" customFormat="1" ht="16.5" x14ac:dyDescent="0.35">
      <c r="A525" s="228">
        <v>43691</v>
      </c>
      <c r="B525" s="253" t="s">
        <v>527</v>
      </c>
      <c r="C525" s="1199">
        <v>88.07</v>
      </c>
      <c r="D525" s="160">
        <v>106.35</v>
      </c>
      <c r="E525" s="189"/>
      <c r="F525" s="255">
        <v>43672</v>
      </c>
      <c r="G525" s="821">
        <v>94.1</v>
      </c>
      <c r="H525" s="868">
        <f t="shared" si="30"/>
        <v>94.1</v>
      </c>
      <c r="I525" s="218">
        <v>105</v>
      </c>
      <c r="J525" s="104">
        <f>ROUND(1.0629 *105,1)</f>
        <v>111.6</v>
      </c>
      <c r="K525" s="212"/>
      <c r="L525" s="247"/>
      <c r="M525" s="704" t="s">
        <v>507</v>
      </c>
      <c r="N525" s="80">
        <v>124.6</v>
      </c>
      <c r="O525" s="714"/>
      <c r="P525"/>
      <c r="Q525" s="78"/>
      <c r="R525" s="78"/>
      <c r="S525" s="78"/>
      <c r="T525" s="78"/>
      <c r="U525" s="78"/>
      <c r="V525" s="78"/>
      <c r="W525" s="78"/>
      <c r="X525" s="78"/>
      <c r="Y525" s="78"/>
      <c r="Z525" s="78"/>
      <c r="AA525" s="78"/>
      <c r="AB525" s="78"/>
    </row>
    <row r="526" spans="1:28" s="79" customFormat="1" ht="16.5" x14ac:dyDescent="0.35">
      <c r="A526" s="228">
        <v>43707</v>
      </c>
      <c r="B526" s="254" t="s">
        <v>527</v>
      </c>
      <c r="C526" s="1200">
        <v>88.07</v>
      </c>
      <c r="D526" s="153">
        <v>106.35</v>
      </c>
      <c r="E526" s="189"/>
      <c r="F526" s="205">
        <v>43707</v>
      </c>
      <c r="G526" s="821">
        <v>94.1</v>
      </c>
      <c r="H526" s="868">
        <f t="shared" si="30"/>
        <v>94</v>
      </c>
      <c r="I526" s="217">
        <v>104.9</v>
      </c>
      <c r="J526" s="104">
        <f>ROUND(1.0629 *104.9,1)</f>
        <v>111.5</v>
      </c>
      <c r="K526" s="212"/>
      <c r="L526" s="247"/>
      <c r="M526" s="704" t="s">
        <v>507</v>
      </c>
      <c r="N526" s="80">
        <v>124.6</v>
      </c>
      <c r="O526" s="714"/>
      <c r="P526"/>
      <c r="Q526" s="78"/>
      <c r="R526" s="78"/>
      <c r="S526" s="78"/>
      <c r="T526" s="78"/>
      <c r="U526" s="78"/>
      <c r="V526" s="78"/>
      <c r="W526" s="78"/>
      <c r="X526" s="78"/>
      <c r="Y526" s="78"/>
      <c r="Z526" s="78"/>
      <c r="AA526" s="78"/>
      <c r="AB526" s="78"/>
    </row>
    <row r="527" spans="1:28" s="79" customFormat="1" ht="16.5" x14ac:dyDescent="0.35">
      <c r="A527" s="228">
        <v>43720</v>
      </c>
      <c r="B527" s="253" t="s">
        <v>528</v>
      </c>
      <c r="C527" s="1199">
        <v>87.85</v>
      </c>
      <c r="D527" s="160">
        <v>106.09</v>
      </c>
      <c r="E527" s="189"/>
      <c r="F527" s="255">
        <v>43707</v>
      </c>
      <c r="G527" s="821">
        <v>94.1</v>
      </c>
      <c r="H527" s="868">
        <f t="shared" si="30"/>
        <v>94</v>
      </c>
      <c r="I527" s="218">
        <v>104.9</v>
      </c>
      <c r="J527" s="104">
        <f>ROUND(1.0629 *104.9,1)</f>
        <v>111.5</v>
      </c>
      <c r="K527" s="212"/>
      <c r="L527" s="247"/>
      <c r="M527" s="704" t="s">
        <v>507</v>
      </c>
      <c r="N527" s="80">
        <v>124.6</v>
      </c>
      <c r="O527" s="714"/>
      <c r="P527"/>
      <c r="Q527" s="78"/>
      <c r="R527" s="78"/>
      <c r="S527" s="78"/>
      <c r="T527" s="78"/>
      <c r="U527" s="78"/>
      <c r="V527" s="78"/>
      <c r="W527" s="78"/>
      <c r="X527" s="78"/>
      <c r="Y527" s="78"/>
      <c r="Z527" s="78"/>
      <c r="AA527" s="78"/>
      <c r="AB527" s="78"/>
    </row>
    <row r="528" spans="1:28" s="79" customFormat="1" ht="16.5" x14ac:dyDescent="0.35">
      <c r="A528" s="228"/>
      <c r="B528" s="232" t="s">
        <v>146</v>
      </c>
      <c r="C528" s="1196"/>
      <c r="D528" s="160"/>
      <c r="E528" s="189"/>
      <c r="F528" s="255"/>
      <c r="G528" s="821"/>
      <c r="H528" s="868"/>
      <c r="I528" s="218"/>
      <c r="J528" s="104"/>
      <c r="K528" s="212"/>
      <c r="L528" s="247"/>
      <c r="M528" s="704"/>
      <c r="N528" s="80"/>
      <c r="O528" s="714"/>
      <c r="P528"/>
      <c r="Q528" s="78"/>
      <c r="R528" s="78"/>
      <c r="S528" s="78"/>
      <c r="T528" s="78"/>
      <c r="U528" s="78"/>
      <c r="V528" s="78"/>
      <c r="W528" s="78"/>
      <c r="X528" s="78"/>
      <c r="Y528" s="78"/>
      <c r="Z528" s="78"/>
      <c r="AA528" s="78"/>
      <c r="AB528" s="78"/>
    </row>
    <row r="529" spans="1:28" s="79" customFormat="1" ht="16.5" x14ac:dyDescent="0.35">
      <c r="A529" s="228"/>
      <c r="B529" s="232" t="s">
        <v>530</v>
      </c>
      <c r="C529" s="1196"/>
      <c r="D529" s="160"/>
      <c r="E529" s="189"/>
      <c r="F529" s="255"/>
      <c r="G529" s="821"/>
      <c r="H529" s="868"/>
      <c r="I529" s="218"/>
      <c r="J529" s="104"/>
      <c r="K529" s="212"/>
      <c r="L529" s="247"/>
      <c r="M529" s="704"/>
      <c r="N529" s="80"/>
      <c r="O529" s="714"/>
      <c r="P529"/>
      <c r="Q529" s="78"/>
      <c r="R529" s="78"/>
      <c r="S529" s="78"/>
      <c r="T529" s="78"/>
      <c r="U529" s="78"/>
      <c r="V529" s="78"/>
      <c r="W529" s="78"/>
      <c r="X529" s="78"/>
      <c r="Y529" s="78"/>
      <c r="Z529" s="78"/>
      <c r="AA529" s="78"/>
      <c r="AB529" s="78"/>
    </row>
    <row r="530" spans="1:28" s="79" customFormat="1" ht="16.5" x14ac:dyDescent="0.35">
      <c r="A530" s="237">
        <v>43735</v>
      </c>
      <c r="B530" s="258" t="s">
        <v>528</v>
      </c>
      <c r="C530" s="1201">
        <v>87.85</v>
      </c>
      <c r="D530" s="239">
        <v>106.09</v>
      </c>
      <c r="E530" s="240"/>
      <c r="F530" s="715">
        <v>43735</v>
      </c>
      <c r="G530" s="1066">
        <v>93.6</v>
      </c>
      <c r="H530" s="1067">
        <f t="shared" si="30"/>
        <v>93.5</v>
      </c>
      <c r="I530" s="242">
        <v>104.4</v>
      </c>
      <c r="J530" s="243">
        <f>ROUND(1.0629 *104.4,1)</f>
        <v>111</v>
      </c>
      <c r="K530" s="259"/>
      <c r="L530" s="260"/>
      <c r="M530" s="716" t="s">
        <v>507</v>
      </c>
      <c r="N530" s="243">
        <v>124.6</v>
      </c>
      <c r="O530" s="714"/>
      <c r="P530"/>
      <c r="Q530" s="78"/>
      <c r="R530" s="78"/>
      <c r="S530" s="78"/>
      <c r="T530" s="78"/>
      <c r="U530" s="78"/>
      <c r="V530" s="78"/>
      <c r="W530" s="78"/>
      <c r="X530" s="78"/>
      <c r="Y530" s="78"/>
      <c r="Z530" s="78"/>
      <c r="AA530" s="78"/>
      <c r="AB530" s="78"/>
    </row>
    <row r="531" spans="1:28" s="79" customFormat="1" ht="16.5" x14ac:dyDescent="0.35">
      <c r="A531" s="261">
        <v>43748</v>
      </c>
      <c r="B531" s="254" t="s">
        <v>528</v>
      </c>
      <c r="C531" s="1200">
        <v>87.85</v>
      </c>
      <c r="D531" s="153">
        <v>106.09</v>
      </c>
      <c r="E531" s="233"/>
      <c r="F531" s="97">
        <v>43735</v>
      </c>
      <c r="G531" s="821">
        <v>93.6</v>
      </c>
      <c r="H531" s="868">
        <f t="shared" si="30"/>
        <v>93.5</v>
      </c>
      <c r="I531" s="262">
        <v>104.4</v>
      </c>
      <c r="J531" s="104">
        <f>ROUND(1.0629 *104.4,1)</f>
        <v>111</v>
      </c>
      <c r="K531" s="246"/>
      <c r="L531" s="247"/>
      <c r="M531" s="263" t="s">
        <v>529</v>
      </c>
      <c r="N531" s="81">
        <v>125.3</v>
      </c>
      <c r="O531" s="714"/>
      <c r="P531"/>
      <c r="Q531" s="78"/>
      <c r="R531" s="78"/>
      <c r="S531" s="78"/>
      <c r="T531" s="78"/>
      <c r="U531" s="78"/>
      <c r="V531" s="78"/>
      <c r="W531" s="78"/>
      <c r="X531" s="78"/>
      <c r="Y531" s="78"/>
      <c r="Z531" s="78"/>
      <c r="AA531" s="78"/>
      <c r="AB531" s="78"/>
    </row>
    <row r="532" spans="1:28" s="79" customFormat="1" ht="16.5" x14ac:dyDescent="0.35">
      <c r="A532" s="261">
        <v>43753</v>
      </c>
      <c r="B532" s="254" t="s">
        <v>531</v>
      </c>
      <c r="C532" s="1200">
        <v>87.03</v>
      </c>
      <c r="D532" s="153">
        <v>105.09</v>
      </c>
      <c r="E532" s="233"/>
      <c r="F532" s="97">
        <v>43735</v>
      </c>
      <c r="G532" s="821">
        <v>93.6</v>
      </c>
      <c r="H532" s="868">
        <f t="shared" ref="H532:H593" si="31">ROUND(I532/1.1161,1)</f>
        <v>93.5</v>
      </c>
      <c r="I532" s="262">
        <v>104.4</v>
      </c>
      <c r="J532" s="104">
        <f>ROUND(1.0629 *104.4,1)</f>
        <v>111</v>
      </c>
      <c r="K532" s="246"/>
      <c r="L532" s="247"/>
      <c r="M532" s="263" t="s">
        <v>529</v>
      </c>
      <c r="N532" s="81">
        <v>125.3</v>
      </c>
      <c r="O532" s="714"/>
      <c r="P532"/>
      <c r="Q532" s="78"/>
      <c r="R532" s="78"/>
      <c r="S532" s="78"/>
      <c r="T532" s="78"/>
      <c r="U532" s="78"/>
      <c r="V532" s="78"/>
      <c r="W532" s="78"/>
      <c r="X532" s="78"/>
      <c r="Y532" s="78"/>
      <c r="Z532" s="78"/>
      <c r="AA532" s="78"/>
      <c r="AB532" s="78"/>
    </row>
    <row r="533" spans="1:28" s="79" customFormat="1" ht="16.5" x14ac:dyDescent="0.35">
      <c r="A533" s="261"/>
      <c r="B533" s="294" t="s">
        <v>146</v>
      </c>
      <c r="C533" s="1196"/>
      <c r="D533" s="153"/>
      <c r="E533" s="233"/>
      <c r="F533" s="97"/>
      <c r="G533" s="821"/>
      <c r="H533" s="868"/>
      <c r="I533" s="262"/>
      <c r="J533" s="104"/>
      <c r="K533" s="246"/>
      <c r="L533" s="247"/>
      <c r="M533" s="263"/>
      <c r="N533" s="81"/>
      <c r="O533" s="714"/>
      <c r="P533"/>
      <c r="Q533" s="78"/>
      <c r="R533" s="78"/>
      <c r="S533" s="78"/>
      <c r="T533" s="78"/>
      <c r="U533" s="78"/>
      <c r="V533" s="78"/>
      <c r="W533" s="78"/>
      <c r="X533" s="78"/>
      <c r="Y533" s="78"/>
      <c r="Z533" s="78"/>
      <c r="AA533" s="78"/>
      <c r="AB533" s="78"/>
    </row>
    <row r="534" spans="1:28" s="79" customFormat="1" ht="16.5" x14ac:dyDescent="0.35">
      <c r="A534" s="261"/>
      <c r="B534" s="294" t="s">
        <v>775</v>
      </c>
      <c r="C534" s="1196"/>
      <c r="D534" s="153"/>
      <c r="E534" s="233"/>
      <c r="F534" s="97"/>
      <c r="G534" s="821"/>
      <c r="H534" s="868"/>
      <c r="I534" s="262"/>
      <c r="J534" s="104"/>
      <c r="K534" s="246"/>
      <c r="L534" s="247"/>
      <c r="M534" s="263"/>
      <c r="N534" s="81"/>
      <c r="O534" s="714"/>
      <c r="P534"/>
      <c r="Q534" s="78"/>
      <c r="R534" s="78"/>
      <c r="S534" s="78"/>
      <c r="T534" s="78"/>
      <c r="U534" s="78"/>
      <c r="V534" s="78"/>
      <c r="W534" s="78"/>
      <c r="X534" s="78"/>
      <c r="Y534" s="78"/>
      <c r="Z534" s="78"/>
      <c r="AA534" s="78"/>
      <c r="AB534" s="78"/>
    </row>
    <row r="535" spans="1:28" s="79" customFormat="1" ht="16.5" x14ac:dyDescent="0.35">
      <c r="A535" s="970">
        <v>43763</v>
      </c>
      <c r="B535" s="971" t="s">
        <v>531</v>
      </c>
      <c r="C535" s="1202">
        <v>87.03</v>
      </c>
      <c r="D535" s="962">
        <v>105.09</v>
      </c>
      <c r="E535" s="972"/>
      <c r="F535" s="973">
        <v>43763</v>
      </c>
      <c r="G535" s="963">
        <v>93.2</v>
      </c>
      <c r="H535" s="964">
        <f t="shared" si="31"/>
        <v>93.1</v>
      </c>
      <c r="I535" s="974">
        <v>103.9</v>
      </c>
      <c r="J535" s="1009">
        <f>ROUND(1.0629 *103.9,1)</f>
        <v>110.4</v>
      </c>
      <c r="K535" s="1084"/>
      <c r="L535" s="1085"/>
      <c r="M535" s="1086" t="s">
        <v>529</v>
      </c>
      <c r="N535" s="966">
        <v>125.3</v>
      </c>
      <c r="O535" s="1065"/>
      <c r="P535"/>
      <c r="Q535" s="78"/>
      <c r="R535" s="78"/>
      <c r="S535" s="78"/>
      <c r="T535" s="78"/>
      <c r="U535" s="78"/>
      <c r="V535" s="78"/>
      <c r="W535" s="78"/>
      <c r="X535" s="78"/>
      <c r="Y535" s="78"/>
      <c r="Z535" s="78"/>
      <c r="AA535" s="78"/>
      <c r="AB535" s="78"/>
    </row>
    <row r="536" spans="1:28" s="79" customFormat="1" ht="16.5" x14ac:dyDescent="0.35">
      <c r="A536" s="261">
        <v>43783</v>
      </c>
      <c r="B536" s="253" t="s">
        <v>539</v>
      </c>
      <c r="C536" s="1199">
        <v>87.48</v>
      </c>
      <c r="D536" s="160">
        <v>105.64</v>
      </c>
      <c r="E536" s="233"/>
      <c r="F536" s="97">
        <v>43763</v>
      </c>
      <c r="G536" s="821">
        <v>93.2</v>
      </c>
      <c r="H536" s="868">
        <f t="shared" si="31"/>
        <v>93.1</v>
      </c>
      <c r="I536" s="262">
        <v>103.9</v>
      </c>
      <c r="J536" s="104">
        <f t="shared" ref="J536" si="32">ROUND(1.0629 *103.9,1)</f>
        <v>110.4</v>
      </c>
      <c r="K536" s="246"/>
      <c r="L536" s="247"/>
      <c r="M536" s="704" t="s">
        <v>529</v>
      </c>
      <c r="N536" s="80">
        <v>125.3</v>
      </c>
      <c r="O536" s="714"/>
      <c r="P536"/>
      <c r="Q536" s="78"/>
      <c r="R536" s="78"/>
      <c r="S536" s="78"/>
      <c r="T536" s="78"/>
      <c r="U536" s="78"/>
      <c r="V536" s="78"/>
      <c r="W536" s="78"/>
      <c r="X536" s="78"/>
      <c r="Y536" s="78"/>
      <c r="Z536" s="78"/>
      <c r="AA536" s="78"/>
      <c r="AB536" s="78"/>
    </row>
    <row r="537" spans="1:28" s="79" customFormat="1" ht="16.5" x14ac:dyDescent="0.35">
      <c r="A537" s="261">
        <v>43798</v>
      </c>
      <c r="B537" s="254" t="s">
        <v>539</v>
      </c>
      <c r="C537" s="1200">
        <v>87.48</v>
      </c>
      <c r="D537" s="153">
        <v>105.64</v>
      </c>
      <c r="E537" s="233"/>
      <c r="F537" s="97">
        <v>43798</v>
      </c>
      <c r="G537" s="821">
        <v>93.5</v>
      </c>
      <c r="H537" s="868">
        <f t="shared" si="31"/>
        <v>93.5</v>
      </c>
      <c r="I537" s="262">
        <v>104.3</v>
      </c>
      <c r="J537" s="104">
        <f>ROUND(1.0629 *104.3,1)</f>
        <v>110.9</v>
      </c>
      <c r="K537" s="246"/>
      <c r="L537" s="247"/>
      <c r="M537" s="704" t="s">
        <v>529</v>
      </c>
      <c r="N537" s="80">
        <v>125.3</v>
      </c>
      <c r="O537" s="714"/>
      <c r="P537" s="281"/>
      <c r="Q537" s="78"/>
      <c r="R537" s="78"/>
      <c r="S537" s="78"/>
      <c r="T537" s="78"/>
      <c r="U537" s="78"/>
      <c r="V537" s="78"/>
      <c r="W537" s="78"/>
      <c r="X537" s="78"/>
      <c r="Y537" s="78"/>
      <c r="Z537" s="78"/>
      <c r="AA537" s="78"/>
      <c r="AB537" s="78"/>
    </row>
    <row r="538" spans="1:28" s="79" customFormat="1" ht="16.5" x14ac:dyDescent="0.35">
      <c r="A538" s="261">
        <v>43811</v>
      </c>
      <c r="B538" s="253" t="s">
        <v>540</v>
      </c>
      <c r="C538" s="1199">
        <v>87.05</v>
      </c>
      <c r="D538" s="160">
        <v>105.12</v>
      </c>
      <c r="E538" s="233"/>
      <c r="F538" s="97">
        <v>43798</v>
      </c>
      <c r="G538" s="821">
        <v>93.5</v>
      </c>
      <c r="H538" s="868">
        <f t="shared" si="31"/>
        <v>93.5</v>
      </c>
      <c r="I538" s="262">
        <v>104.3</v>
      </c>
      <c r="J538" s="104">
        <f>ROUND(1.0629 *104.3,1)</f>
        <v>110.9</v>
      </c>
      <c r="K538" s="246"/>
      <c r="L538" s="247"/>
      <c r="M538" s="704" t="s">
        <v>529</v>
      </c>
      <c r="N538" s="80">
        <v>125.3</v>
      </c>
      <c r="O538" s="714"/>
      <c r="P538" s="281"/>
      <c r="Q538" s="78"/>
      <c r="R538" s="78"/>
      <c r="S538" s="78"/>
      <c r="T538" s="78"/>
      <c r="U538" s="78"/>
      <c r="V538" s="78"/>
      <c r="W538" s="78"/>
      <c r="X538" s="78"/>
      <c r="Y538" s="78"/>
      <c r="Z538" s="78"/>
      <c r="AA538" s="78"/>
      <c r="AB538" s="78"/>
    </row>
    <row r="539" spans="1:28" s="79" customFormat="1" ht="16.5" x14ac:dyDescent="0.35">
      <c r="A539" s="261"/>
      <c r="B539" s="264" t="s">
        <v>146</v>
      </c>
      <c r="C539" s="1196"/>
      <c r="D539" s="160"/>
      <c r="E539" s="233"/>
      <c r="F539" s="97"/>
      <c r="G539" s="821"/>
      <c r="H539" s="868"/>
      <c r="I539" s="262"/>
      <c r="J539" s="104"/>
      <c r="K539" s="246"/>
      <c r="L539" s="247"/>
      <c r="M539" s="704"/>
      <c r="N539" s="80"/>
      <c r="O539" s="714"/>
      <c r="P539"/>
      <c r="Q539" s="78"/>
      <c r="R539" s="78"/>
      <c r="S539" s="78"/>
      <c r="T539" s="78"/>
      <c r="U539" s="78"/>
      <c r="V539" s="78"/>
      <c r="W539" s="78"/>
      <c r="X539" s="78"/>
      <c r="Y539" s="78"/>
      <c r="Z539" s="78"/>
      <c r="AA539" s="78"/>
      <c r="AB539" s="78"/>
    </row>
    <row r="540" spans="1:28" s="79" customFormat="1" ht="16.5" x14ac:dyDescent="0.35">
      <c r="A540" s="261"/>
      <c r="B540" s="264" t="s">
        <v>541</v>
      </c>
      <c r="C540" s="1196"/>
      <c r="D540" s="160"/>
      <c r="E540" s="233"/>
      <c r="F540" s="97"/>
      <c r="G540" s="821"/>
      <c r="H540" s="868"/>
      <c r="I540" s="262"/>
      <c r="J540" s="104"/>
      <c r="K540" s="246"/>
      <c r="L540" s="247"/>
      <c r="M540" s="704"/>
      <c r="N540" s="80"/>
      <c r="O540" s="714"/>
      <c r="P540"/>
      <c r="Q540" s="78"/>
      <c r="R540" s="78"/>
      <c r="S540" s="78"/>
      <c r="T540" s="78"/>
      <c r="U540" s="78"/>
      <c r="V540" s="78"/>
      <c r="W540" s="78"/>
      <c r="X540" s="78"/>
      <c r="Y540" s="78"/>
      <c r="Z540" s="78"/>
      <c r="AA540" s="78"/>
      <c r="AB540" s="78"/>
    </row>
    <row r="541" spans="1:28" s="79" customFormat="1" ht="16.5" x14ac:dyDescent="0.35">
      <c r="A541" s="265">
        <v>43819</v>
      </c>
      <c r="B541" s="252" t="s">
        <v>540</v>
      </c>
      <c r="C541" s="719">
        <v>87.05</v>
      </c>
      <c r="D541" s="719">
        <v>105.12</v>
      </c>
      <c r="E541" s="282"/>
      <c r="F541" s="277">
        <v>43819</v>
      </c>
      <c r="G541" s="996">
        <v>93.6</v>
      </c>
      <c r="H541" s="997">
        <f>ROUND(I541/1.1161,1)</f>
        <v>93.5</v>
      </c>
      <c r="I541" s="723">
        <v>104.4</v>
      </c>
      <c r="J541" s="283"/>
      <c r="K541" s="256"/>
      <c r="L541" s="284"/>
      <c r="M541" s="278" t="s">
        <v>529</v>
      </c>
      <c r="N541" s="719">
        <v>125.3</v>
      </c>
      <c r="O541" s="1083"/>
      <c r="P541" s="281"/>
      <c r="Q541" s="78"/>
      <c r="R541" s="78"/>
      <c r="S541" s="78"/>
      <c r="T541" s="78"/>
      <c r="U541" s="78"/>
      <c r="V541" s="78"/>
      <c r="W541" s="78"/>
      <c r="X541" s="78"/>
      <c r="Y541" s="78"/>
      <c r="Z541" s="78"/>
      <c r="AA541" s="78"/>
      <c r="AB541" s="78"/>
    </row>
    <row r="542" spans="1:28" s="79" customFormat="1" ht="16.5" x14ac:dyDescent="0.35">
      <c r="A542" s="261">
        <v>43840</v>
      </c>
      <c r="B542" s="229" t="s">
        <v>540</v>
      </c>
      <c r="C542" s="722">
        <v>87.05</v>
      </c>
      <c r="D542" s="153">
        <v>105.12</v>
      </c>
      <c r="E542" s="233"/>
      <c r="F542" s="280">
        <v>43819</v>
      </c>
      <c r="G542" s="821">
        <v>93.6</v>
      </c>
      <c r="H542" s="868">
        <f t="shared" si="31"/>
        <v>93.5</v>
      </c>
      <c r="I542" s="722">
        <v>104.4</v>
      </c>
      <c r="J542" s="212"/>
      <c r="K542" s="104"/>
      <c r="L542" s="247"/>
      <c r="M542" s="275" t="s">
        <v>542</v>
      </c>
      <c r="N542" s="717">
        <v>125.8</v>
      </c>
      <c r="O542" s="276"/>
      <c r="P542" s="281"/>
      <c r="Q542" s="78"/>
      <c r="R542" s="78"/>
      <c r="S542" s="78"/>
      <c r="T542" s="78"/>
      <c r="U542" s="78"/>
      <c r="V542" s="78"/>
      <c r="W542" s="78"/>
      <c r="X542" s="78"/>
      <c r="Y542" s="78"/>
      <c r="Z542" s="78"/>
      <c r="AA542" s="78"/>
      <c r="AB542" s="78"/>
    </row>
    <row r="543" spans="1:28" s="79" customFormat="1" ht="15.65" customHeight="1" x14ac:dyDescent="0.35">
      <c r="A543" s="261">
        <v>43845</v>
      </c>
      <c r="B543" s="230" t="s">
        <v>543</v>
      </c>
      <c r="C543" s="1195">
        <v>87.99</v>
      </c>
      <c r="D543" s="160">
        <v>106.25</v>
      </c>
      <c r="E543" s="233"/>
      <c r="F543" s="280">
        <v>43819</v>
      </c>
      <c r="G543" s="821">
        <v>93.6</v>
      </c>
      <c r="H543" s="868">
        <f t="shared" si="31"/>
        <v>93.5</v>
      </c>
      <c r="I543" s="722">
        <v>104.4</v>
      </c>
      <c r="J543" s="212"/>
      <c r="K543" s="104"/>
      <c r="L543" s="247"/>
      <c r="M543" s="273" t="s">
        <v>542</v>
      </c>
      <c r="N543" s="718">
        <v>125.8</v>
      </c>
      <c r="O543" s="276"/>
      <c r="P543" s="281"/>
      <c r="Q543" s="78"/>
      <c r="R543" s="78"/>
      <c r="S543" s="78"/>
      <c r="T543" s="78"/>
      <c r="U543" s="78"/>
      <c r="V543" s="78"/>
      <c r="W543" s="78"/>
      <c r="X543" s="78"/>
      <c r="Y543" s="78"/>
      <c r="Z543" s="78"/>
      <c r="AA543" s="78"/>
      <c r="AB543" s="78"/>
    </row>
    <row r="544" spans="1:28" s="79" customFormat="1" ht="16.5" x14ac:dyDescent="0.35">
      <c r="A544" s="168">
        <v>43861</v>
      </c>
      <c r="B544" s="186" t="s">
        <v>543</v>
      </c>
      <c r="C544" s="718">
        <v>87.99</v>
      </c>
      <c r="D544" s="718">
        <v>106.25</v>
      </c>
      <c r="E544" s="285"/>
      <c r="F544" s="86">
        <v>43861</v>
      </c>
      <c r="G544" s="821">
        <v>93.6</v>
      </c>
      <c r="H544" s="868">
        <f t="shared" si="31"/>
        <v>93.5</v>
      </c>
      <c r="I544" s="717">
        <v>104.4</v>
      </c>
      <c r="J544" s="104"/>
      <c r="K544" s="104"/>
      <c r="L544" s="286"/>
      <c r="M544" s="87" t="s">
        <v>542</v>
      </c>
      <c r="N544" s="718">
        <v>125.8</v>
      </c>
      <c r="O544" s="287"/>
      <c r="P544" s="281"/>
      <c r="Q544" s="78"/>
      <c r="R544" s="78"/>
      <c r="S544" s="78"/>
      <c r="T544" s="78"/>
      <c r="U544" s="78"/>
      <c r="V544" s="78"/>
      <c r="W544" s="78"/>
      <c r="X544" s="78"/>
      <c r="Y544" s="78"/>
      <c r="Z544" s="78"/>
      <c r="AA544" s="78"/>
      <c r="AB544" s="78"/>
    </row>
    <row r="545" spans="1:16" ht="15.5" x14ac:dyDescent="0.35">
      <c r="A545" s="168">
        <v>43881</v>
      </c>
      <c r="B545" s="185" t="s">
        <v>544</v>
      </c>
      <c r="C545" s="717">
        <v>87.42</v>
      </c>
      <c r="D545" s="717">
        <v>105.57</v>
      </c>
      <c r="E545" s="189"/>
      <c r="F545" s="126">
        <v>43861</v>
      </c>
      <c r="G545" s="821">
        <v>93.6</v>
      </c>
      <c r="H545" s="868">
        <f t="shared" si="31"/>
        <v>93.5</v>
      </c>
      <c r="I545" s="718">
        <v>104.4</v>
      </c>
      <c r="J545" s="246"/>
      <c r="K545" s="288"/>
      <c r="L545" s="247"/>
      <c r="M545" s="87" t="s">
        <v>542</v>
      </c>
      <c r="N545" s="718">
        <v>125.8</v>
      </c>
      <c r="O545" s="266"/>
      <c r="P545" s="281"/>
    </row>
    <row r="546" spans="1:16" ht="15.5" x14ac:dyDescent="0.35">
      <c r="A546" s="168">
        <v>43889</v>
      </c>
      <c r="B546" s="186" t="s">
        <v>545</v>
      </c>
      <c r="C546" s="718">
        <v>87.42</v>
      </c>
      <c r="D546" s="718">
        <v>105.57</v>
      </c>
      <c r="E546" s="189"/>
      <c r="F546" s="86">
        <v>43889</v>
      </c>
      <c r="G546" s="821">
        <v>93.6</v>
      </c>
      <c r="H546" s="868">
        <f t="shared" si="31"/>
        <v>93.5</v>
      </c>
      <c r="I546" s="717">
        <v>104.4</v>
      </c>
      <c r="J546" s="246"/>
      <c r="K546" s="288"/>
      <c r="L546" s="247"/>
      <c r="M546" s="87" t="s">
        <v>542</v>
      </c>
      <c r="N546" s="718">
        <v>125.8</v>
      </c>
      <c r="O546" s="266"/>
      <c r="P546" s="281"/>
    </row>
    <row r="547" spans="1:16" ht="15.5" x14ac:dyDescent="0.35">
      <c r="A547" s="168">
        <v>43900</v>
      </c>
      <c r="B547" s="186" t="s">
        <v>546</v>
      </c>
      <c r="C547" s="718">
        <v>87.42</v>
      </c>
      <c r="D547" s="718">
        <v>105.57</v>
      </c>
      <c r="E547" s="189"/>
      <c r="F547" s="126">
        <v>43889</v>
      </c>
      <c r="G547" s="821">
        <v>93.6</v>
      </c>
      <c r="H547" s="868">
        <f t="shared" si="31"/>
        <v>93.5</v>
      </c>
      <c r="I547" s="718">
        <v>104.4</v>
      </c>
      <c r="J547" s="246"/>
      <c r="K547" s="288"/>
      <c r="L547" s="247"/>
      <c r="M547" s="87" t="s">
        <v>542</v>
      </c>
      <c r="N547" s="718">
        <v>125.8</v>
      </c>
      <c r="O547" s="266"/>
      <c r="P547" s="281"/>
    </row>
    <row r="548" spans="1:16" ht="15.5" x14ac:dyDescent="0.35">
      <c r="A548" s="168">
        <v>43903</v>
      </c>
      <c r="B548" s="185" t="s">
        <v>547</v>
      </c>
      <c r="C548" s="717">
        <v>87.26</v>
      </c>
      <c r="D548" s="717">
        <v>105.37</v>
      </c>
      <c r="E548" s="189"/>
      <c r="F548" s="126">
        <v>43889</v>
      </c>
      <c r="G548" s="821">
        <v>93.6</v>
      </c>
      <c r="H548" s="868">
        <f t="shared" si="31"/>
        <v>93.5</v>
      </c>
      <c r="I548" s="718">
        <v>104.4</v>
      </c>
      <c r="J548" s="246"/>
      <c r="K548" s="288"/>
      <c r="L548" s="247"/>
      <c r="M548" s="87" t="s">
        <v>542</v>
      </c>
      <c r="N548" s="718">
        <v>125.8</v>
      </c>
      <c r="O548" s="266"/>
      <c r="P548" s="281"/>
    </row>
    <row r="549" spans="1:16" ht="15.5" x14ac:dyDescent="0.35">
      <c r="A549" s="168">
        <v>43921</v>
      </c>
      <c r="B549" s="186" t="s">
        <v>547</v>
      </c>
      <c r="C549" s="718">
        <v>87.26</v>
      </c>
      <c r="D549" s="718">
        <v>105.37</v>
      </c>
      <c r="E549" s="189"/>
      <c r="F549" s="86">
        <v>43921</v>
      </c>
      <c r="G549" s="821">
        <v>94.1</v>
      </c>
      <c r="H549" s="868">
        <f t="shared" si="31"/>
        <v>94</v>
      </c>
      <c r="I549" s="717">
        <v>104.9</v>
      </c>
      <c r="J549" s="246"/>
      <c r="K549" s="288"/>
      <c r="L549" s="247"/>
      <c r="M549" s="87" t="s">
        <v>542</v>
      </c>
      <c r="N549" s="718">
        <v>125.8</v>
      </c>
      <c r="O549" s="266"/>
      <c r="P549" s="281"/>
    </row>
    <row r="550" spans="1:16" ht="15.5" x14ac:dyDescent="0.35">
      <c r="A550" s="168">
        <v>43931</v>
      </c>
      <c r="B550" s="186" t="s">
        <v>547</v>
      </c>
      <c r="C550" s="718">
        <v>87.26</v>
      </c>
      <c r="D550" s="718">
        <v>105.37</v>
      </c>
      <c r="E550" s="189"/>
      <c r="F550" s="126">
        <v>43921</v>
      </c>
      <c r="G550" s="821">
        <v>94.1</v>
      </c>
      <c r="H550" s="868">
        <f t="shared" si="31"/>
        <v>94</v>
      </c>
      <c r="I550" s="718">
        <v>104.9</v>
      </c>
      <c r="J550" s="246"/>
      <c r="K550" s="288"/>
      <c r="L550" s="247"/>
      <c r="M550" s="88" t="s">
        <v>550</v>
      </c>
      <c r="N550" s="717">
        <v>126.3</v>
      </c>
      <c r="O550" s="266"/>
      <c r="P550" s="281"/>
    </row>
    <row r="551" spans="1:16" ht="15.5" x14ac:dyDescent="0.35">
      <c r="A551" s="168">
        <v>43936</v>
      </c>
      <c r="B551" s="185" t="s">
        <v>551</v>
      </c>
      <c r="C551" s="717">
        <v>86</v>
      </c>
      <c r="D551" s="717">
        <v>103.85</v>
      </c>
      <c r="E551" s="189"/>
      <c r="F551" s="126">
        <v>43921</v>
      </c>
      <c r="G551" s="821">
        <v>94.1</v>
      </c>
      <c r="H551" s="868">
        <f t="shared" si="31"/>
        <v>94</v>
      </c>
      <c r="I551" s="718">
        <v>104.9</v>
      </c>
      <c r="J551" s="246"/>
      <c r="K551" s="288"/>
      <c r="L551" s="247"/>
      <c r="M551" s="87" t="s">
        <v>550</v>
      </c>
      <c r="N551" s="718">
        <v>126.3</v>
      </c>
      <c r="O551" s="266"/>
      <c r="P551" s="281"/>
    </row>
    <row r="552" spans="1:16" ht="15.5" x14ac:dyDescent="0.35">
      <c r="A552" s="86">
        <v>43951</v>
      </c>
      <c r="B552" s="186" t="s">
        <v>551</v>
      </c>
      <c r="C552" s="718">
        <v>86</v>
      </c>
      <c r="D552" s="718">
        <v>103.85</v>
      </c>
      <c r="E552" s="285"/>
      <c r="F552" s="86">
        <v>43951</v>
      </c>
      <c r="G552" s="821">
        <v>94</v>
      </c>
      <c r="H552" s="868">
        <f t="shared" si="31"/>
        <v>93.9</v>
      </c>
      <c r="I552" s="717">
        <v>104.8</v>
      </c>
      <c r="J552" s="246"/>
      <c r="K552" s="288"/>
      <c r="L552" s="247"/>
      <c r="M552" s="87" t="s">
        <v>550</v>
      </c>
      <c r="N552" s="718">
        <v>126.3</v>
      </c>
      <c r="O552" s="266"/>
      <c r="P552" s="281"/>
    </row>
    <row r="553" spans="1:16" ht="15.5" x14ac:dyDescent="0.35">
      <c r="A553" s="86">
        <v>43966</v>
      </c>
      <c r="B553" s="185" t="s">
        <v>552</v>
      </c>
      <c r="C553" s="717">
        <v>84.93</v>
      </c>
      <c r="D553" s="717">
        <v>102.56</v>
      </c>
      <c r="E553" s="285"/>
      <c r="F553" s="126">
        <v>43951</v>
      </c>
      <c r="G553" s="821">
        <v>94</v>
      </c>
      <c r="H553" s="868">
        <f t="shared" si="31"/>
        <v>93.9</v>
      </c>
      <c r="I553" s="718">
        <v>104.8</v>
      </c>
      <c r="J553" s="246"/>
      <c r="K553" s="288"/>
      <c r="L553" s="247"/>
      <c r="M553" s="87" t="s">
        <v>550</v>
      </c>
      <c r="N553" s="718">
        <v>126.3</v>
      </c>
      <c r="O553" s="266"/>
      <c r="P553" s="281"/>
    </row>
    <row r="554" spans="1:16" ht="15.5" x14ac:dyDescent="0.35">
      <c r="A554" s="86">
        <v>43980</v>
      </c>
      <c r="B554" s="186" t="s">
        <v>552</v>
      </c>
      <c r="C554" s="718">
        <v>84.93</v>
      </c>
      <c r="D554" s="718">
        <v>102.56</v>
      </c>
      <c r="E554" s="285"/>
      <c r="F554" s="86">
        <v>43980</v>
      </c>
      <c r="G554" s="821">
        <v>93.9</v>
      </c>
      <c r="H554" s="868">
        <f t="shared" si="31"/>
        <v>93.8</v>
      </c>
      <c r="I554" s="717">
        <v>104.7</v>
      </c>
      <c r="J554" s="246"/>
      <c r="K554" s="288"/>
      <c r="L554" s="247"/>
      <c r="M554" s="87" t="s">
        <v>550</v>
      </c>
      <c r="N554" s="718">
        <v>126.3</v>
      </c>
      <c r="O554" s="266"/>
      <c r="P554" s="281"/>
    </row>
    <row r="555" spans="1:16" ht="15.5" x14ac:dyDescent="0.35">
      <c r="A555" s="86">
        <v>43994</v>
      </c>
      <c r="B555" s="185" t="s">
        <v>553</v>
      </c>
      <c r="C555" s="717">
        <v>85.28</v>
      </c>
      <c r="D555" s="717">
        <v>102.98</v>
      </c>
      <c r="E555" s="285"/>
      <c r="F555" s="126">
        <v>43980</v>
      </c>
      <c r="G555" s="821">
        <v>93.9</v>
      </c>
      <c r="H555" s="868">
        <f t="shared" si="31"/>
        <v>93.8</v>
      </c>
      <c r="I555" s="718">
        <v>104.7</v>
      </c>
      <c r="J555" s="246"/>
      <c r="K555" s="288"/>
      <c r="L555" s="247"/>
      <c r="M555" s="87" t="s">
        <v>550</v>
      </c>
      <c r="N555" s="718">
        <v>126.3</v>
      </c>
      <c r="O555" s="266"/>
      <c r="P555" s="281"/>
    </row>
    <row r="556" spans="1:16" ht="15.5" x14ac:dyDescent="0.35">
      <c r="A556" s="86">
        <v>44012</v>
      </c>
      <c r="B556" s="186" t="s">
        <v>553</v>
      </c>
      <c r="C556" s="718">
        <v>85.28</v>
      </c>
      <c r="D556" s="718">
        <v>102.98</v>
      </c>
      <c r="E556" s="285"/>
      <c r="F556" s="86">
        <v>44012</v>
      </c>
      <c r="G556" s="821">
        <v>93.3</v>
      </c>
      <c r="H556" s="868">
        <f t="shared" si="31"/>
        <v>93.3</v>
      </c>
      <c r="I556" s="717">
        <v>104.1</v>
      </c>
      <c r="J556" s="246"/>
      <c r="K556" s="288"/>
      <c r="L556" s="247"/>
      <c r="M556" s="87" t="s">
        <v>550</v>
      </c>
      <c r="N556" s="718">
        <v>126.3</v>
      </c>
      <c r="O556" s="266"/>
      <c r="P556" s="281"/>
    </row>
    <row r="557" spans="1:16" ht="15.5" x14ac:dyDescent="0.35">
      <c r="A557" s="86">
        <v>44022</v>
      </c>
      <c r="B557" s="186" t="s">
        <v>553</v>
      </c>
      <c r="C557" s="718">
        <v>85.28</v>
      </c>
      <c r="D557" s="718">
        <v>102.98</v>
      </c>
      <c r="E557" s="285"/>
      <c r="F557" s="126">
        <v>44012</v>
      </c>
      <c r="G557" s="821">
        <v>93.3</v>
      </c>
      <c r="H557" s="868">
        <f t="shared" si="31"/>
        <v>93.3</v>
      </c>
      <c r="I557" s="718">
        <v>104.1</v>
      </c>
      <c r="J557" s="246"/>
      <c r="K557" s="288"/>
      <c r="L557" s="247"/>
      <c r="M557" s="88" t="s">
        <v>554</v>
      </c>
      <c r="N557" s="717">
        <v>126.6</v>
      </c>
      <c r="O557" s="266"/>
      <c r="P557" s="281"/>
    </row>
    <row r="558" spans="1:16" ht="15.5" x14ac:dyDescent="0.35">
      <c r="A558" s="86">
        <v>44028</v>
      </c>
      <c r="B558" s="185" t="s">
        <v>555</v>
      </c>
      <c r="C558" s="717">
        <v>86.26</v>
      </c>
      <c r="D558" s="717">
        <v>104.17</v>
      </c>
      <c r="E558" s="285"/>
      <c r="F558" s="126">
        <v>44012</v>
      </c>
      <c r="G558" s="821">
        <v>93.3</v>
      </c>
      <c r="H558" s="868">
        <f t="shared" si="31"/>
        <v>93.3</v>
      </c>
      <c r="I558" s="718">
        <v>104.1</v>
      </c>
      <c r="J558" s="246"/>
      <c r="K558" s="288"/>
      <c r="L558" s="247"/>
      <c r="M558" s="87" t="s">
        <v>554</v>
      </c>
      <c r="N558" s="718">
        <v>126.6</v>
      </c>
      <c r="O558" s="266"/>
      <c r="P558" s="281"/>
    </row>
    <row r="559" spans="1:16" ht="15.5" x14ac:dyDescent="0.35">
      <c r="A559" s="86">
        <v>44042</v>
      </c>
      <c r="B559" s="186" t="s">
        <v>555</v>
      </c>
      <c r="C559" s="718">
        <v>86.26</v>
      </c>
      <c r="D559" s="718">
        <v>104.17</v>
      </c>
      <c r="E559" s="285"/>
      <c r="F559" s="86">
        <v>44042</v>
      </c>
      <c r="G559" s="821">
        <v>92.1</v>
      </c>
      <c r="H559" s="868">
        <f t="shared" si="31"/>
        <v>92</v>
      </c>
      <c r="I559" s="717">
        <v>102.7</v>
      </c>
      <c r="J559" s="246"/>
      <c r="K559" s="288"/>
      <c r="L559" s="247"/>
      <c r="M559" s="87" t="s">
        <v>554</v>
      </c>
      <c r="N559" s="718">
        <v>126.6</v>
      </c>
      <c r="O559" s="266"/>
      <c r="P559" s="281"/>
    </row>
    <row r="560" spans="1:16" ht="15.5" x14ac:dyDescent="0.35">
      <c r="A560" s="86">
        <v>44057</v>
      </c>
      <c r="B560" s="185" t="s">
        <v>556</v>
      </c>
      <c r="C560" s="717">
        <v>87.12</v>
      </c>
      <c r="D560" s="717">
        <v>105.21</v>
      </c>
      <c r="E560" s="285"/>
      <c r="F560" s="126">
        <v>44042</v>
      </c>
      <c r="G560" s="821">
        <v>92.1</v>
      </c>
      <c r="H560" s="868">
        <f t="shared" si="31"/>
        <v>92</v>
      </c>
      <c r="I560" s="718">
        <v>102.7</v>
      </c>
      <c r="J560" s="246"/>
      <c r="K560" s="288"/>
      <c r="L560" s="247"/>
      <c r="M560" s="87" t="s">
        <v>554</v>
      </c>
      <c r="N560" s="718">
        <v>126.6</v>
      </c>
      <c r="O560" s="266"/>
      <c r="P560" s="281"/>
    </row>
    <row r="561" spans="1:16" ht="15.5" x14ac:dyDescent="0.35">
      <c r="A561" s="86">
        <v>44071</v>
      </c>
      <c r="B561" s="186" t="s">
        <v>556</v>
      </c>
      <c r="C561" s="718">
        <v>87.12</v>
      </c>
      <c r="D561" s="718">
        <v>105.21</v>
      </c>
      <c r="E561" s="285"/>
      <c r="F561" s="86">
        <v>44071</v>
      </c>
      <c r="G561" s="821">
        <v>90.4</v>
      </c>
      <c r="H561" s="868">
        <f t="shared" si="31"/>
        <v>90.3</v>
      </c>
      <c r="I561" s="717">
        <v>100.8</v>
      </c>
      <c r="J561" s="246"/>
      <c r="K561" s="288"/>
      <c r="L561" s="247"/>
      <c r="M561" s="87" t="s">
        <v>554</v>
      </c>
      <c r="N561" s="718">
        <v>126.6</v>
      </c>
      <c r="O561" s="289"/>
      <c r="P561" s="6"/>
    </row>
    <row r="562" spans="1:16" ht="15.5" x14ac:dyDescent="0.35">
      <c r="A562" s="86">
        <v>44089</v>
      </c>
      <c r="B562" s="185" t="s">
        <v>557</v>
      </c>
      <c r="C562" s="717">
        <v>86.86</v>
      </c>
      <c r="D562" s="717">
        <v>104.89</v>
      </c>
      <c r="E562" s="285"/>
      <c r="F562" s="126">
        <v>44071</v>
      </c>
      <c r="G562" s="821">
        <v>90.4</v>
      </c>
      <c r="H562" s="868">
        <f t="shared" si="31"/>
        <v>90.3</v>
      </c>
      <c r="I562" s="718">
        <v>100.8</v>
      </c>
      <c r="J562" s="246"/>
      <c r="K562" s="288"/>
      <c r="L562" s="247"/>
      <c r="M562" s="87" t="s">
        <v>554</v>
      </c>
      <c r="N562" s="718">
        <v>126.6</v>
      </c>
      <c r="O562" s="289"/>
      <c r="P562" s="6"/>
    </row>
    <row r="563" spans="1:16" ht="15.5" x14ac:dyDescent="0.35">
      <c r="A563" s="86"/>
      <c r="B563" s="232" t="s">
        <v>146</v>
      </c>
      <c r="C563" s="1196"/>
      <c r="D563" s="160"/>
      <c r="E563" s="285"/>
      <c r="F563" s="126"/>
      <c r="G563" s="821"/>
      <c r="H563" s="868"/>
      <c r="I563" s="82"/>
      <c r="J563" s="246"/>
      <c r="K563" s="288"/>
      <c r="L563" s="247"/>
      <c r="M563" s="87"/>
      <c r="N563" s="82"/>
      <c r="O563" s="289"/>
      <c r="P563" s="6"/>
    </row>
    <row r="564" spans="1:16" ht="15.5" x14ac:dyDescent="0.35">
      <c r="A564" s="86"/>
      <c r="B564" s="232" t="s">
        <v>558</v>
      </c>
      <c r="C564" s="1196"/>
      <c r="D564" s="160"/>
      <c r="E564" s="285"/>
      <c r="F564" s="126"/>
      <c r="G564" s="821"/>
      <c r="H564" s="868"/>
      <c r="I564" s="82"/>
      <c r="J564" s="246"/>
      <c r="K564" s="288"/>
      <c r="L564" s="247"/>
      <c r="M564" s="87"/>
      <c r="N564" s="82"/>
      <c r="O564" s="289"/>
      <c r="P564" s="6"/>
    </row>
    <row r="565" spans="1:16" ht="15.5" x14ac:dyDescent="0.35">
      <c r="A565" s="290">
        <v>44104</v>
      </c>
      <c r="B565" s="291" t="s">
        <v>557</v>
      </c>
      <c r="C565" s="720">
        <v>86.86</v>
      </c>
      <c r="D565" s="720">
        <v>104.89</v>
      </c>
      <c r="E565" s="239"/>
      <c r="F565" s="290">
        <v>44104</v>
      </c>
      <c r="G565" s="1066">
        <v>90.1</v>
      </c>
      <c r="H565" s="1067">
        <f t="shared" si="31"/>
        <v>90</v>
      </c>
      <c r="I565" s="724">
        <v>100.5</v>
      </c>
      <c r="J565" s="279"/>
      <c r="K565" s="259"/>
      <c r="L565" s="260"/>
      <c r="M565" s="292" t="s">
        <v>554</v>
      </c>
      <c r="N565" s="720">
        <v>126.6</v>
      </c>
      <c r="O565" s="1087"/>
      <c r="P565" s="6"/>
    </row>
    <row r="566" spans="1:16" ht="15.5" x14ac:dyDescent="0.35">
      <c r="A566" s="86">
        <v>44113</v>
      </c>
      <c r="B566" s="186" t="s">
        <v>557</v>
      </c>
      <c r="C566" s="718">
        <v>86.86</v>
      </c>
      <c r="D566" s="718">
        <v>104.89</v>
      </c>
      <c r="E566" s="285"/>
      <c r="F566" s="126">
        <v>44104</v>
      </c>
      <c r="G566" s="821">
        <v>90.1</v>
      </c>
      <c r="H566" s="868">
        <f t="shared" si="31"/>
        <v>90</v>
      </c>
      <c r="I566" s="718">
        <v>100.5</v>
      </c>
      <c r="J566" s="246"/>
      <c r="K566" s="288"/>
      <c r="L566" s="293"/>
      <c r="M566" s="263" t="s">
        <v>559</v>
      </c>
      <c r="N566" s="717">
        <v>127</v>
      </c>
      <c r="O566" s="289"/>
      <c r="P566" s="6"/>
    </row>
    <row r="567" spans="1:16" ht="15.5" x14ac:dyDescent="0.35">
      <c r="A567" s="86">
        <v>44119</v>
      </c>
      <c r="B567" s="185" t="s">
        <v>560</v>
      </c>
      <c r="C567" s="717">
        <v>85.69</v>
      </c>
      <c r="D567" s="717">
        <v>103.48</v>
      </c>
      <c r="E567" s="285"/>
      <c r="F567" s="126">
        <v>44104</v>
      </c>
      <c r="G567" s="821">
        <v>90.1</v>
      </c>
      <c r="H567" s="868">
        <f t="shared" si="31"/>
        <v>90</v>
      </c>
      <c r="I567" s="718">
        <v>100.5</v>
      </c>
      <c r="J567" s="246"/>
      <c r="K567" s="288"/>
      <c r="L567" s="293"/>
      <c r="M567" s="274" t="s">
        <v>559</v>
      </c>
      <c r="N567" s="718">
        <v>127</v>
      </c>
      <c r="O567" s="289"/>
      <c r="P567" s="6"/>
    </row>
    <row r="568" spans="1:16" ht="15.5" x14ac:dyDescent="0.35">
      <c r="A568" s="86"/>
      <c r="B568" s="294" t="s">
        <v>146</v>
      </c>
      <c r="C568" s="1196"/>
      <c r="D568" s="160"/>
      <c r="E568" s="285"/>
      <c r="F568" s="126"/>
      <c r="G568" s="821"/>
      <c r="H568" s="868">
        <f t="shared" si="31"/>
        <v>0</v>
      </c>
      <c r="I568" s="82"/>
      <c r="J568" s="246"/>
      <c r="K568" s="288"/>
      <c r="L568" s="293"/>
      <c r="M568" s="274"/>
      <c r="N568" s="82"/>
      <c r="O568" s="289"/>
      <c r="P568" s="6"/>
    </row>
    <row r="569" spans="1:16" ht="15.5" x14ac:dyDescent="0.35">
      <c r="A569" s="86"/>
      <c r="B569" s="294" t="s">
        <v>561</v>
      </c>
      <c r="C569" s="1196"/>
      <c r="D569" s="160"/>
      <c r="E569" s="285"/>
      <c r="F569" s="126"/>
      <c r="G569" s="821"/>
      <c r="H569" s="868">
        <f t="shared" si="31"/>
        <v>0</v>
      </c>
      <c r="I569" s="82"/>
      <c r="J569" s="246"/>
      <c r="K569" s="288"/>
      <c r="L569" s="293"/>
      <c r="M569" s="274"/>
      <c r="N569" s="82"/>
      <c r="O569" s="289"/>
      <c r="P569" s="6"/>
    </row>
    <row r="570" spans="1:16" ht="15.5" x14ac:dyDescent="0.35">
      <c r="A570" s="959">
        <v>44131</v>
      </c>
      <c r="B570" s="960" t="s">
        <v>560</v>
      </c>
      <c r="C570" s="721">
        <v>85.69</v>
      </c>
      <c r="D570" s="721">
        <v>103.48</v>
      </c>
      <c r="E570" s="962"/>
      <c r="F570" s="959">
        <v>44131</v>
      </c>
      <c r="G570" s="963">
        <v>90.7</v>
      </c>
      <c r="H570" s="964">
        <f t="shared" si="31"/>
        <v>90.7</v>
      </c>
      <c r="I570" s="969">
        <v>101.2</v>
      </c>
      <c r="J570" s="1084"/>
      <c r="K570" s="1088"/>
      <c r="L570" s="1089"/>
      <c r="M570" s="295" t="s">
        <v>559</v>
      </c>
      <c r="N570" s="721">
        <v>127</v>
      </c>
      <c r="O570" s="1090"/>
      <c r="P570" s="6"/>
    </row>
    <row r="571" spans="1:16" ht="15.5" x14ac:dyDescent="0.35">
      <c r="A571" s="86">
        <v>44148</v>
      </c>
      <c r="B571" s="185" t="s">
        <v>655</v>
      </c>
      <c r="C571" s="717">
        <v>85.44</v>
      </c>
      <c r="D571" s="160">
        <v>103.17</v>
      </c>
      <c r="E571" s="153"/>
      <c r="F571" s="126">
        <v>44131</v>
      </c>
      <c r="G571" s="821">
        <v>90.7</v>
      </c>
      <c r="H571" s="868">
        <f t="shared" si="31"/>
        <v>90.7</v>
      </c>
      <c r="I571" s="82">
        <v>101.2</v>
      </c>
      <c r="J571" s="169"/>
      <c r="K571" s="726"/>
      <c r="L571" s="727"/>
      <c r="M571" s="274" t="s">
        <v>559</v>
      </c>
      <c r="N571" s="82">
        <v>127</v>
      </c>
      <c r="O571" s="289"/>
    </row>
    <row r="572" spans="1:16" ht="15.5" x14ac:dyDescent="0.35">
      <c r="A572" s="86">
        <v>44162</v>
      </c>
      <c r="B572" s="186" t="s">
        <v>655</v>
      </c>
      <c r="C572" s="718">
        <v>85.44</v>
      </c>
      <c r="D572" s="718">
        <v>103.17</v>
      </c>
      <c r="E572" s="153"/>
      <c r="F572" s="86">
        <v>44162</v>
      </c>
      <c r="G572" s="821">
        <v>91.3</v>
      </c>
      <c r="H572" s="868">
        <f t="shared" si="31"/>
        <v>91.2</v>
      </c>
      <c r="I572" s="81">
        <v>101.8</v>
      </c>
      <c r="J572" s="169"/>
      <c r="K572" s="726"/>
      <c r="L572" s="727"/>
      <c r="M572" s="274" t="s">
        <v>559</v>
      </c>
      <c r="N572" s="82">
        <v>127</v>
      </c>
      <c r="O572" s="289"/>
    </row>
    <row r="573" spans="1:16" ht="15.5" x14ac:dyDescent="0.35">
      <c r="A573" s="86">
        <v>44180</v>
      </c>
      <c r="B573" s="185" t="s">
        <v>656</v>
      </c>
      <c r="C573" s="717">
        <v>85.48</v>
      </c>
      <c r="D573" s="160">
        <v>103.22</v>
      </c>
      <c r="E573" s="285"/>
      <c r="F573" s="126">
        <v>44162</v>
      </c>
      <c r="G573" s="821">
        <v>91.3</v>
      </c>
      <c r="H573" s="868">
        <f t="shared" si="31"/>
        <v>91.2</v>
      </c>
      <c r="I573" s="82">
        <v>101.8</v>
      </c>
      <c r="J573" s="246"/>
      <c r="K573" s="288"/>
      <c r="L573" s="293"/>
      <c r="M573" s="274" t="s">
        <v>657</v>
      </c>
      <c r="N573" s="82">
        <v>127</v>
      </c>
      <c r="O573" s="266"/>
    </row>
    <row r="574" spans="1:16" ht="15.5" x14ac:dyDescent="0.35">
      <c r="A574" s="86"/>
      <c r="B574" s="958" t="s">
        <v>146</v>
      </c>
      <c r="C574" s="1196"/>
      <c r="D574" s="160"/>
      <c r="E574" s="285"/>
      <c r="F574" s="126"/>
      <c r="G574" s="821"/>
      <c r="H574" s="868"/>
      <c r="I574" s="82"/>
      <c r="J574" s="246"/>
      <c r="K574" s="288"/>
      <c r="L574" s="293"/>
      <c r="M574" s="274"/>
      <c r="N574" s="82"/>
      <c r="O574" s="266"/>
    </row>
    <row r="575" spans="1:16" ht="15.5" x14ac:dyDescent="0.35">
      <c r="A575" s="86"/>
      <c r="B575" s="958" t="s">
        <v>776</v>
      </c>
      <c r="C575" s="1196"/>
      <c r="D575" s="160"/>
      <c r="E575" s="285"/>
      <c r="F575" s="126"/>
      <c r="G575" s="821"/>
      <c r="H575" s="868"/>
      <c r="I575" s="82"/>
      <c r="J575" s="246"/>
      <c r="K575" s="288"/>
      <c r="L575" s="293"/>
      <c r="M575" s="274"/>
      <c r="N575" s="82"/>
      <c r="O575" s="266"/>
    </row>
    <row r="576" spans="1:16" ht="15.5" x14ac:dyDescent="0.35">
      <c r="A576" s="992">
        <v>44188</v>
      </c>
      <c r="B576" s="993" t="s">
        <v>656</v>
      </c>
      <c r="C576" s="1198">
        <v>85.48</v>
      </c>
      <c r="D576" s="1091">
        <v>103.22</v>
      </c>
      <c r="E576" s="995"/>
      <c r="F576" s="992">
        <v>44188</v>
      </c>
      <c r="G576" s="996">
        <v>91.4</v>
      </c>
      <c r="H576" s="997">
        <f t="shared" si="31"/>
        <v>91.3</v>
      </c>
      <c r="I576" s="1010">
        <v>101.9</v>
      </c>
      <c r="J576" s="1092"/>
      <c r="K576" s="1093"/>
      <c r="L576" s="1094"/>
      <c r="M576" s="1073" t="s">
        <v>559</v>
      </c>
      <c r="N576" s="1071">
        <v>127</v>
      </c>
      <c r="O576" s="1095"/>
    </row>
    <row r="577" spans="1:27" ht="15.5" x14ac:dyDescent="0.35">
      <c r="A577" s="86">
        <v>44204</v>
      </c>
      <c r="B577" s="186" t="s">
        <v>656</v>
      </c>
      <c r="C577" s="718">
        <v>85.48</v>
      </c>
      <c r="D577" s="728">
        <v>103.22</v>
      </c>
      <c r="E577" s="285"/>
      <c r="F577" s="126">
        <v>44188</v>
      </c>
      <c r="G577" s="821">
        <v>91.4</v>
      </c>
      <c r="H577" s="868">
        <f t="shared" si="31"/>
        <v>91.3</v>
      </c>
      <c r="I577" s="82">
        <v>101.9</v>
      </c>
      <c r="J577" s="246"/>
      <c r="K577" s="288"/>
      <c r="L577" s="293"/>
      <c r="M577" s="263" t="s">
        <v>658</v>
      </c>
      <c r="N577" s="81">
        <v>127.8</v>
      </c>
      <c r="O577" s="266"/>
    </row>
    <row r="578" spans="1:27" ht="15.5" x14ac:dyDescent="0.35">
      <c r="A578" s="86">
        <v>44211</v>
      </c>
      <c r="B578" s="185" t="s">
        <v>659</v>
      </c>
      <c r="C578" s="717">
        <v>86.58</v>
      </c>
      <c r="D578" s="729">
        <v>104.55</v>
      </c>
      <c r="E578" s="285"/>
      <c r="F578" s="126">
        <v>44188</v>
      </c>
      <c r="G578" s="821">
        <v>91.4</v>
      </c>
      <c r="H578" s="868">
        <f t="shared" si="31"/>
        <v>91.3</v>
      </c>
      <c r="I578" s="82">
        <v>101.9</v>
      </c>
      <c r="J578" s="246"/>
      <c r="K578" s="288"/>
      <c r="L578" s="293"/>
      <c r="M578" s="274" t="s">
        <v>658</v>
      </c>
      <c r="N578" s="82">
        <v>127.8</v>
      </c>
      <c r="O578" s="266"/>
    </row>
    <row r="579" spans="1:27" ht="15.5" x14ac:dyDescent="0.35">
      <c r="A579" s="86">
        <v>44225</v>
      </c>
      <c r="B579" s="186" t="s">
        <v>659</v>
      </c>
      <c r="C579" s="718">
        <v>86.58</v>
      </c>
      <c r="D579" s="728">
        <v>104.55</v>
      </c>
      <c r="E579" s="285"/>
      <c r="F579" s="86">
        <v>44225</v>
      </c>
      <c r="G579" s="821">
        <v>91.7</v>
      </c>
      <c r="H579" s="868">
        <f t="shared" si="31"/>
        <v>91.7</v>
      </c>
      <c r="I579" s="81">
        <v>102.3</v>
      </c>
      <c r="J579" s="246"/>
      <c r="K579" s="288"/>
      <c r="L579" s="293"/>
      <c r="M579" s="274" t="s">
        <v>658</v>
      </c>
      <c r="N579" s="82">
        <v>127.8</v>
      </c>
      <c r="O579" s="266"/>
    </row>
    <row r="580" spans="1:27" ht="15.5" x14ac:dyDescent="0.35">
      <c r="A580" s="86" t="s">
        <v>660</v>
      </c>
      <c r="B580" s="185" t="s">
        <v>661</v>
      </c>
      <c r="C580" s="717">
        <v>86.96</v>
      </c>
      <c r="D580" s="729">
        <v>105.01</v>
      </c>
      <c r="E580" s="285"/>
      <c r="F580" s="126">
        <v>44225</v>
      </c>
      <c r="G580" s="821">
        <v>91.7</v>
      </c>
      <c r="H580" s="868">
        <f t="shared" si="31"/>
        <v>91.7</v>
      </c>
      <c r="I580" s="82">
        <v>102.3</v>
      </c>
      <c r="J580" s="246"/>
      <c r="K580" s="288"/>
      <c r="L580" s="293"/>
      <c r="M580" s="274" t="s">
        <v>658</v>
      </c>
      <c r="N580" s="82">
        <v>127.8</v>
      </c>
      <c r="O580" s="266"/>
    </row>
    <row r="581" spans="1:27" ht="15.5" x14ac:dyDescent="0.35">
      <c r="A581" s="86">
        <v>44253</v>
      </c>
      <c r="B581" s="186" t="s">
        <v>661</v>
      </c>
      <c r="C581" s="718">
        <v>86.96</v>
      </c>
      <c r="D581" s="730">
        <v>105.01</v>
      </c>
      <c r="E581" s="285"/>
      <c r="F581" s="86">
        <v>44253</v>
      </c>
      <c r="G581" s="821">
        <v>91.6</v>
      </c>
      <c r="H581" s="868">
        <f t="shared" si="31"/>
        <v>91.6</v>
      </c>
      <c r="I581" s="81">
        <v>102.2</v>
      </c>
      <c r="J581" s="246"/>
      <c r="K581" s="288"/>
      <c r="L581" s="293"/>
      <c r="M581" s="274" t="s">
        <v>658</v>
      </c>
      <c r="N581" s="82">
        <v>127.8</v>
      </c>
      <c r="O581" s="266"/>
    </row>
    <row r="582" spans="1:27" ht="15.5" x14ac:dyDescent="0.35">
      <c r="A582" s="86">
        <v>44280</v>
      </c>
      <c r="B582" s="185" t="s">
        <v>662</v>
      </c>
      <c r="C582" s="717">
        <v>87.52</v>
      </c>
      <c r="D582" s="731">
        <v>105.69</v>
      </c>
      <c r="E582" s="285"/>
      <c r="F582" s="126">
        <v>44253</v>
      </c>
      <c r="G582" s="821">
        <v>91.6</v>
      </c>
      <c r="H582" s="868">
        <f t="shared" si="31"/>
        <v>91.6</v>
      </c>
      <c r="I582" s="82">
        <v>102.2</v>
      </c>
      <c r="J582" s="246"/>
      <c r="K582" s="288"/>
      <c r="L582" s="293"/>
      <c r="M582" s="274" t="s">
        <v>658</v>
      </c>
      <c r="N582" s="82">
        <v>127.8</v>
      </c>
      <c r="O582" s="266"/>
    </row>
    <row r="583" spans="1:27" ht="15.5" x14ac:dyDescent="0.35">
      <c r="A583" s="86">
        <v>44286</v>
      </c>
      <c r="B583" s="186" t="s">
        <v>662</v>
      </c>
      <c r="C583" s="718">
        <v>87.52</v>
      </c>
      <c r="D583" s="730">
        <v>105.69</v>
      </c>
      <c r="E583" s="285"/>
      <c r="F583" s="86">
        <v>44286</v>
      </c>
      <c r="G583" s="821">
        <v>92.1</v>
      </c>
      <c r="H583" s="868">
        <f t="shared" si="31"/>
        <v>92</v>
      </c>
      <c r="I583" s="81">
        <v>102.7</v>
      </c>
      <c r="J583" s="246"/>
      <c r="K583" s="288"/>
      <c r="L583" s="293"/>
      <c r="M583" s="274" t="s">
        <v>658</v>
      </c>
      <c r="N583" s="82">
        <v>127.8</v>
      </c>
      <c r="O583" s="266"/>
    </row>
    <row r="584" spans="1:27" s="79" customFormat="1" ht="16.5" x14ac:dyDescent="0.35">
      <c r="A584" s="86">
        <v>44295</v>
      </c>
      <c r="B584" s="186" t="s">
        <v>662</v>
      </c>
      <c r="C584" s="718">
        <v>87.52</v>
      </c>
      <c r="D584" s="730">
        <v>105.69</v>
      </c>
      <c r="E584" s="285"/>
      <c r="F584" s="126">
        <v>44286</v>
      </c>
      <c r="G584" s="821">
        <v>92.1</v>
      </c>
      <c r="H584" s="868">
        <f t="shared" si="31"/>
        <v>92</v>
      </c>
      <c r="I584" s="82">
        <v>102.7</v>
      </c>
      <c r="J584" s="246"/>
      <c r="K584" s="288"/>
      <c r="L584" s="293"/>
      <c r="M584" s="263" t="s">
        <v>664</v>
      </c>
      <c r="N584" s="81">
        <v>128.5</v>
      </c>
      <c r="O584" s="266"/>
      <c r="P584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</row>
    <row r="585" spans="1:27" s="79" customFormat="1" ht="16.5" x14ac:dyDescent="0.35">
      <c r="A585" s="86">
        <v>44301</v>
      </c>
      <c r="B585" s="185" t="s">
        <v>663</v>
      </c>
      <c r="C585" s="717">
        <v>87.99</v>
      </c>
      <c r="D585" s="731">
        <v>106.26</v>
      </c>
      <c r="E585" s="285"/>
      <c r="F585" s="126">
        <v>44286</v>
      </c>
      <c r="G585" s="821">
        <v>92.1</v>
      </c>
      <c r="H585" s="868">
        <f t="shared" si="31"/>
        <v>92</v>
      </c>
      <c r="I585" s="82">
        <v>102.7</v>
      </c>
      <c r="J585" s="246"/>
      <c r="K585" s="288"/>
      <c r="L585" s="293"/>
      <c r="M585" s="274" t="s">
        <v>664</v>
      </c>
      <c r="N585" s="82">
        <v>128.5</v>
      </c>
      <c r="O585" s="266"/>
      <c r="P585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</row>
    <row r="586" spans="1:27" ht="15.5" x14ac:dyDescent="0.35">
      <c r="A586" s="86">
        <v>44316</v>
      </c>
      <c r="B586" s="186" t="s">
        <v>663</v>
      </c>
      <c r="C586" s="718">
        <v>87.99</v>
      </c>
      <c r="D586" s="730">
        <v>106.26</v>
      </c>
      <c r="E586" s="285"/>
      <c r="F586" s="86">
        <v>44316</v>
      </c>
      <c r="G586" s="821">
        <v>93.2</v>
      </c>
      <c r="H586" s="868">
        <f t="shared" si="31"/>
        <v>93.1</v>
      </c>
      <c r="I586" s="81">
        <v>103.9</v>
      </c>
      <c r="J586" s="246"/>
      <c r="K586" s="288"/>
      <c r="L586" s="293"/>
      <c r="M586" s="274" t="s">
        <v>664</v>
      </c>
      <c r="N586" s="82">
        <v>128.5</v>
      </c>
      <c r="O586" s="266"/>
    </row>
    <row r="587" spans="1:27" ht="15.5" x14ac:dyDescent="0.35">
      <c r="A587" s="86">
        <v>44328</v>
      </c>
      <c r="B587" s="185" t="s">
        <v>665</v>
      </c>
      <c r="C587" s="717">
        <v>87.99</v>
      </c>
      <c r="D587" s="731">
        <v>106.26</v>
      </c>
      <c r="E587" s="285"/>
      <c r="F587" s="126">
        <v>44316</v>
      </c>
      <c r="G587" s="821">
        <v>93.2</v>
      </c>
      <c r="H587" s="868">
        <f t="shared" si="31"/>
        <v>93.1</v>
      </c>
      <c r="I587" s="82">
        <v>103.9</v>
      </c>
      <c r="J587" s="246"/>
      <c r="K587" s="288"/>
      <c r="L587" s="293"/>
      <c r="M587" s="274" t="s">
        <v>664</v>
      </c>
      <c r="N587" s="82">
        <v>128.5</v>
      </c>
      <c r="O587" s="266"/>
    </row>
    <row r="588" spans="1:27" ht="15.5" x14ac:dyDescent="0.35">
      <c r="A588" s="86">
        <v>44344</v>
      </c>
      <c r="B588" s="186" t="s">
        <v>665</v>
      </c>
      <c r="C588" s="718">
        <v>87.99</v>
      </c>
      <c r="D588" s="730">
        <v>106.26</v>
      </c>
      <c r="E588" s="285"/>
      <c r="F588" s="86">
        <v>44344</v>
      </c>
      <c r="G588" s="821">
        <v>94.3</v>
      </c>
      <c r="H588" s="868">
        <f t="shared" si="31"/>
        <v>94.3</v>
      </c>
      <c r="I588" s="81">
        <v>105.2</v>
      </c>
      <c r="J588" s="246"/>
      <c r="K588" s="288"/>
      <c r="L588" s="293"/>
      <c r="M588" s="274" t="s">
        <v>664</v>
      </c>
      <c r="N588" s="82">
        <v>128.5</v>
      </c>
      <c r="O588" s="266"/>
    </row>
    <row r="589" spans="1:27" ht="15.5" x14ac:dyDescent="0.35">
      <c r="A589" s="86">
        <v>44362</v>
      </c>
      <c r="B589" s="185" t="s">
        <v>666</v>
      </c>
      <c r="C589" s="717">
        <v>88.47</v>
      </c>
      <c r="D589" s="731">
        <v>106.83</v>
      </c>
      <c r="E589" s="285"/>
      <c r="F589" s="126">
        <v>44344</v>
      </c>
      <c r="G589" s="821">
        <v>94.3</v>
      </c>
      <c r="H589" s="868">
        <f t="shared" si="31"/>
        <v>94.3</v>
      </c>
      <c r="I589" s="82">
        <v>105.2</v>
      </c>
      <c r="J589" s="246"/>
      <c r="K589" s="288"/>
      <c r="L589" s="293"/>
      <c r="M589" s="274" t="s">
        <v>664</v>
      </c>
      <c r="N589" s="82">
        <v>128.5</v>
      </c>
      <c r="O589" s="266"/>
    </row>
    <row r="590" spans="1:27" ht="15.5" x14ac:dyDescent="0.35">
      <c r="A590" s="86">
        <v>44377</v>
      </c>
      <c r="B590" s="186" t="s">
        <v>666</v>
      </c>
      <c r="C590" s="718">
        <v>88.47</v>
      </c>
      <c r="D590" s="730">
        <v>106.83</v>
      </c>
      <c r="E590" s="285"/>
      <c r="F590" s="86">
        <v>44377</v>
      </c>
      <c r="G590" s="821">
        <v>95.2</v>
      </c>
      <c r="H590" s="868">
        <f t="shared" si="31"/>
        <v>95.2</v>
      </c>
      <c r="I590" s="732">
        <v>106.2</v>
      </c>
      <c r="J590" s="246"/>
      <c r="K590" s="288"/>
      <c r="L590" s="293"/>
      <c r="M590" s="274" t="s">
        <v>664</v>
      </c>
      <c r="N590" s="733">
        <v>128.5</v>
      </c>
      <c r="O590" s="266"/>
    </row>
    <row r="591" spans="1:27" s="79" customFormat="1" ht="16.5" x14ac:dyDescent="0.35">
      <c r="A591" s="86">
        <v>44386</v>
      </c>
      <c r="B591" s="186" t="s">
        <v>666</v>
      </c>
      <c r="C591" s="718">
        <v>88.47</v>
      </c>
      <c r="D591" s="730">
        <v>106.83</v>
      </c>
      <c r="E591" s="285"/>
      <c r="F591" s="126">
        <v>44377</v>
      </c>
      <c r="G591" s="821">
        <v>95.2</v>
      </c>
      <c r="H591" s="868">
        <f t="shared" si="31"/>
        <v>95.2</v>
      </c>
      <c r="I591" s="730">
        <v>106.2</v>
      </c>
      <c r="J591" s="246"/>
      <c r="K591" s="288"/>
      <c r="L591" s="293"/>
      <c r="M591" s="263" t="s">
        <v>667</v>
      </c>
      <c r="N591" s="734">
        <v>128.69999999999999</v>
      </c>
      <c r="O591" s="266"/>
      <c r="P591"/>
      <c r="Q591" s="78"/>
      <c r="R591" s="78"/>
      <c r="S591" s="78"/>
      <c r="T591" s="78"/>
      <c r="U591" s="78"/>
      <c r="V591" s="78"/>
      <c r="W591" s="78"/>
      <c r="X591" s="78"/>
      <c r="Y591" s="78"/>
      <c r="Z591" s="78"/>
      <c r="AA591" s="78"/>
    </row>
    <row r="592" spans="1:27" s="79" customFormat="1" ht="16.5" x14ac:dyDescent="0.35">
      <c r="A592" s="86">
        <v>44390</v>
      </c>
      <c r="B592" s="185" t="s">
        <v>668</v>
      </c>
      <c r="C592" s="717">
        <v>89.1</v>
      </c>
      <c r="D592" s="731">
        <v>107.6</v>
      </c>
      <c r="E592" s="285"/>
      <c r="F592" s="126">
        <v>44377</v>
      </c>
      <c r="G592" s="821">
        <v>95.2</v>
      </c>
      <c r="H592" s="868">
        <f t="shared" si="31"/>
        <v>95.2</v>
      </c>
      <c r="I592" s="730">
        <v>106.2</v>
      </c>
      <c r="J592" s="246"/>
      <c r="K592" s="288"/>
      <c r="L592" s="293"/>
      <c r="M592" s="274" t="s">
        <v>667</v>
      </c>
      <c r="N592" s="733">
        <v>128.69999999999999</v>
      </c>
      <c r="O592" s="266"/>
      <c r="P592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</row>
    <row r="593" spans="1:15" ht="15.5" x14ac:dyDescent="0.35">
      <c r="A593" s="86">
        <v>44406</v>
      </c>
      <c r="B593" s="186" t="s">
        <v>668</v>
      </c>
      <c r="C593" s="718">
        <v>89.1</v>
      </c>
      <c r="D593" s="730">
        <v>107.6</v>
      </c>
      <c r="E593" s="285"/>
      <c r="F593" s="86">
        <v>44406</v>
      </c>
      <c r="G593" s="821">
        <v>96.2</v>
      </c>
      <c r="H593" s="868">
        <f t="shared" si="31"/>
        <v>96.1</v>
      </c>
      <c r="I593" s="731">
        <v>107.3</v>
      </c>
      <c r="J593" s="246"/>
      <c r="K593" s="288"/>
      <c r="L593" s="293"/>
      <c r="M593" s="274" t="s">
        <v>667</v>
      </c>
      <c r="N593" s="733">
        <v>128.69999999999999</v>
      </c>
      <c r="O593" s="266"/>
    </row>
    <row r="594" spans="1:15" ht="15.5" x14ac:dyDescent="0.35">
      <c r="A594" s="86">
        <v>44421</v>
      </c>
      <c r="B594" s="185" t="s">
        <v>669</v>
      </c>
      <c r="C594" s="717">
        <v>90.04</v>
      </c>
      <c r="D594" s="731">
        <v>108.73</v>
      </c>
      <c r="E594" s="285"/>
      <c r="F594" s="126">
        <v>44406</v>
      </c>
      <c r="G594" s="821">
        <v>96.2</v>
      </c>
      <c r="H594" s="868">
        <f t="shared" ref="H594:H671" si="33">ROUND(I594/1.1161,1)</f>
        <v>96.1</v>
      </c>
      <c r="I594" s="730">
        <v>107.3</v>
      </c>
      <c r="J594" s="246"/>
      <c r="K594" s="288"/>
      <c r="L594" s="293"/>
      <c r="M594" s="274" t="s">
        <v>667</v>
      </c>
      <c r="N594" s="733">
        <v>128.69999999999999</v>
      </c>
      <c r="O594" s="266"/>
    </row>
    <row r="595" spans="1:15" ht="15.5" x14ac:dyDescent="0.35">
      <c r="A595" s="86">
        <v>44439</v>
      </c>
      <c r="B595" s="186" t="s">
        <v>669</v>
      </c>
      <c r="C595" s="718">
        <v>90.04</v>
      </c>
      <c r="D595" s="730">
        <v>108.73</v>
      </c>
      <c r="E595" s="285"/>
      <c r="F595" s="86">
        <v>44439</v>
      </c>
      <c r="G595" s="821">
        <v>96.4</v>
      </c>
      <c r="H595" s="868">
        <f t="shared" si="33"/>
        <v>96.3</v>
      </c>
      <c r="I595" s="731">
        <v>107.5</v>
      </c>
      <c r="J595" s="246"/>
      <c r="K595" s="288"/>
      <c r="L595" s="293"/>
      <c r="M595" s="274" t="s">
        <v>667</v>
      </c>
      <c r="N595" s="733">
        <v>128.69999999999999</v>
      </c>
      <c r="O595" s="266"/>
    </row>
    <row r="596" spans="1:15" ht="15.5" x14ac:dyDescent="0.35">
      <c r="A596" s="86">
        <v>44454</v>
      </c>
      <c r="B596" s="185" t="s">
        <v>670</v>
      </c>
      <c r="C596" s="717">
        <v>89.92</v>
      </c>
      <c r="D596" s="731">
        <v>108.58</v>
      </c>
      <c r="E596" s="285"/>
      <c r="F596" s="126">
        <v>44439</v>
      </c>
      <c r="G596" s="821">
        <v>96.4</v>
      </c>
      <c r="H596" s="868">
        <f t="shared" si="33"/>
        <v>96.3</v>
      </c>
      <c r="I596" s="735">
        <v>107.5</v>
      </c>
      <c r="J596" s="246"/>
      <c r="K596" s="288"/>
      <c r="L596" s="293"/>
      <c r="M596" s="274" t="s">
        <v>667</v>
      </c>
      <c r="N596" s="733">
        <v>128.69999999999999</v>
      </c>
      <c r="O596" s="266"/>
    </row>
    <row r="597" spans="1:15" ht="15.5" x14ac:dyDescent="0.35">
      <c r="A597" s="86"/>
      <c r="B597" s="232" t="s">
        <v>146</v>
      </c>
      <c r="C597" s="1196"/>
      <c r="D597" s="731"/>
      <c r="E597" s="285"/>
      <c r="F597" s="126"/>
      <c r="G597" s="821"/>
      <c r="H597" s="868"/>
      <c r="I597" s="735"/>
      <c r="J597" s="246"/>
      <c r="K597" s="288"/>
      <c r="L597" s="293"/>
      <c r="M597" s="274"/>
      <c r="N597" s="733"/>
      <c r="O597" s="266"/>
    </row>
    <row r="598" spans="1:15" ht="15.5" x14ac:dyDescent="0.35">
      <c r="A598" s="86"/>
      <c r="B598" s="232" t="s">
        <v>777</v>
      </c>
      <c r="C598" s="1196"/>
      <c r="D598" s="731"/>
      <c r="E598" s="285"/>
      <c r="F598" s="126"/>
      <c r="G598" s="821"/>
      <c r="H598" s="868"/>
      <c r="I598" s="735"/>
      <c r="J598" s="246"/>
      <c r="K598" s="288"/>
      <c r="L598" s="293"/>
      <c r="M598" s="274"/>
      <c r="N598" s="733"/>
      <c r="O598" s="266"/>
    </row>
    <row r="599" spans="1:15" ht="15.5" x14ac:dyDescent="0.35">
      <c r="A599" s="290">
        <v>44469</v>
      </c>
      <c r="B599" s="291" t="s">
        <v>670</v>
      </c>
      <c r="C599" s="720">
        <v>89.92</v>
      </c>
      <c r="D599" s="720">
        <v>108.58</v>
      </c>
      <c r="E599" s="239"/>
      <c r="F599" s="290">
        <v>44469</v>
      </c>
      <c r="G599" s="1066">
        <v>96.7</v>
      </c>
      <c r="H599" s="1067">
        <f t="shared" si="33"/>
        <v>96.7</v>
      </c>
      <c r="I599" s="1096">
        <v>107.9</v>
      </c>
      <c r="J599" s="279"/>
      <c r="K599" s="259"/>
      <c r="L599" s="1097"/>
      <c r="M599" s="716" t="s">
        <v>667</v>
      </c>
      <c r="N599" s="1098">
        <v>128.69999999999999</v>
      </c>
      <c r="O599" s="1099"/>
    </row>
    <row r="600" spans="1:15" ht="15.5" x14ac:dyDescent="0.35">
      <c r="A600" s="86">
        <v>44477</v>
      </c>
      <c r="B600" s="186" t="s">
        <v>670</v>
      </c>
      <c r="C600" s="718">
        <v>89.92</v>
      </c>
      <c r="D600" s="730">
        <v>108.58</v>
      </c>
      <c r="E600" s="285"/>
      <c r="F600" s="126">
        <v>44469</v>
      </c>
      <c r="G600" s="821">
        <v>96.7</v>
      </c>
      <c r="H600" s="868">
        <f t="shared" si="33"/>
        <v>96.7</v>
      </c>
      <c r="I600" s="735">
        <v>107.9</v>
      </c>
      <c r="J600" s="246"/>
      <c r="K600" s="288"/>
      <c r="L600" s="293"/>
      <c r="M600" s="263" t="s">
        <v>671</v>
      </c>
      <c r="N600" s="734">
        <v>128.19999999999999</v>
      </c>
      <c r="O600" s="266"/>
    </row>
    <row r="601" spans="1:15" ht="15.5" x14ac:dyDescent="0.35">
      <c r="A601" s="86">
        <v>44484</v>
      </c>
      <c r="B601" s="185" t="s">
        <v>672</v>
      </c>
      <c r="C601" s="717">
        <v>89.72</v>
      </c>
      <c r="D601" s="731">
        <v>108.34</v>
      </c>
      <c r="E601" s="285"/>
      <c r="F601" s="126">
        <v>44469</v>
      </c>
      <c r="G601" s="821">
        <v>96.7</v>
      </c>
      <c r="H601" s="868">
        <f t="shared" si="33"/>
        <v>96.7</v>
      </c>
      <c r="I601" s="735">
        <v>107.9</v>
      </c>
      <c r="J601" s="246"/>
      <c r="K601" s="288"/>
      <c r="L601" s="293"/>
      <c r="M601" s="274" t="s">
        <v>671</v>
      </c>
      <c r="N601" s="733">
        <v>128.19999999999999</v>
      </c>
      <c r="O601" s="266"/>
    </row>
    <row r="602" spans="1:15" ht="15.5" x14ac:dyDescent="0.35">
      <c r="A602" s="86"/>
      <c r="B602" s="294" t="s">
        <v>146</v>
      </c>
      <c r="C602" s="1196"/>
      <c r="D602" s="731"/>
      <c r="E602" s="285"/>
      <c r="F602" s="126"/>
      <c r="G602" s="821"/>
      <c r="H602" s="868"/>
      <c r="I602" s="735"/>
      <c r="J602" s="246"/>
      <c r="K602" s="288"/>
      <c r="L602" s="293"/>
      <c r="M602" s="274"/>
      <c r="N602" s="733"/>
      <c r="O602" s="266"/>
    </row>
    <row r="603" spans="1:15" ht="15.5" x14ac:dyDescent="0.35">
      <c r="A603" s="86"/>
      <c r="B603" s="294" t="s">
        <v>778</v>
      </c>
      <c r="C603" s="1196"/>
      <c r="D603" s="731"/>
      <c r="E603" s="285"/>
      <c r="F603" s="126"/>
      <c r="G603" s="821"/>
      <c r="H603" s="868"/>
      <c r="I603" s="735"/>
      <c r="J603" s="246"/>
      <c r="K603" s="288"/>
      <c r="L603" s="293"/>
      <c r="M603" s="274"/>
      <c r="N603" s="733"/>
      <c r="O603" s="266"/>
    </row>
    <row r="604" spans="1:15" ht="15.5" x14ac:dyDescent="0.35">
      <c r="A604" s="959">
        <v>44496</v>
      </c>
      <c r="B604" s="960" t="s">
        <v>672</v>
      </c>
      <c r="C604" s="721">
        <v>89.72</v>
      </c>
      <c r="D604" s="961">
        <v>108.34</v>
      </c>
      <c r="E604" s="962"/>
      <c r="F604" s="959">
        <v>44496</v>
      </c>
      <c r="G604" s="963">
        <v>98</v>
      </c>
      <c r="H604" s="964">
        <f t="shared" si="33"/>
        <v>97.9</v>
      </c>
      <c r="I604" s="965">
        <v>109.3</v>
      </c>
      <c r="J604" s="1084"/>
      <c r="K604" s="1088"/>
      <c r="L604" s="1089"/>
      <c r="M604" s="295" t="s">
        <v>671</v>
      </c>
      <c r="N604" s="1100">
        <v>128.19999999999999</v>
      </c>
      <c r="O604" s="1101"/>
    </row>
    <row r="605" spans="1:15" ht="15.5" x14ac:dyDescent="0.35">
      <c r="A605" s="86">
        <v>44516</v>
      </c>
      <c r="B605" s="185" t="s">
        <v>673</v>
      </c>
      <c r="C605" s="717">
        <v>90.55</v>
      </c>
      <c r="D605" s="734">
        <v>109.35</v>
      </c>
      <c r="E605" s="285"/>
      <c r="F605" s="126">
        <v>44496</v>
      </c>
      <c r="G605" s="821">
        <v>98</v>
      </c>
      <c r="H605" s="868">
        <f t="shared" si="33"/>
        <v>97.9</v>
      </c>
      <c r="I605" s="733">
        <v>109.3</v>
      </c>
      <c r="J605" s="246"/>
      <c r="K605" s="288"/>
      <c r="L605" s="293"/>
      <c r="M605" s="274" t="s">
        <v>671</v>
      </c>
      <c r="N605" s="733">
        <v>128.19999999999999</v>
      </c>
      <c r="O605" s="266"/>
    </row>
    <row r="606" spans="1:15" ht="15.5" x14ac:dyDescent="0.35">
      <c r="A606" s="172">
        <v>44530</v>
      </c>
      <c r="B606" s="736" t="s">
        <v>673</v>
      </c>
      <c r="C606" s="748">
        <v>90.55</v>
      </c>
      <c r="D606" s="730">
        <v>109.35</v>
      </c>
      <c r="E606" s="285"/>
      <c r="F606" s="172">
        <v>44530</v>
      </c>
      <c r="G606" s="821">
        <v>99.5</v>
      </c>
      <c r="H606" s="868">
        <f t="shared" si="33"/>
        <v>99.5</v>
      </c>
      <c r="I606" s="732">
        <v>111</v>
      </c>
      <c r="J606" s="246"/>
      <c r="K606" s="288"/>
      <c r="L606" s="293"/>
      <c r="M606" s="704" t="s">
        <v>671</v>
      </c>
      <c r="N606" s="733">
        <v>128.19999999999999</v>
      </c>
      <c r="O606" s="266"/>
    </row>
    <row r="607" spans="1:15" ht="15.5" x14ac:dyDescent="0.35">
      <c r="A607" s="172">
        <v>44545</v>
      </c>
      <c r="B607" s="737" t="s">
        <v>674</v>
      </c>
      <c r="C607" s="717">
        <v>90.93</v>
      </c>
      <c r="D607" s="734">
        <v>109.81</v>
      </c>
      <c r="E607" s="285"/>
      <c r="F607" s="235">
        <v>44530</v>
      </c>
      <c r="G607" s="821">
        <v>99.5</v>
      </c>
      <c r="H607" s="868">
        <f t="shared" si="33"/>
        <v>99.5</v>
      </c>
      <c r="I607" s="733">
        <v>111</v>
      </c>
      <c r="J607" s="246"/>
      <c r="K607" s="288"/>
      <c r="L607" s="293"/>
      <c r="M607" s="704" t="s">
        <v>671</v>
      </c>
      <c r="N607" s="733">
        <v>128.19999999999999</v>
      </c>
      <c r="O607" s="266"/>
    </row>
    <row r="608" spans="1:15" ht="15.5" x14ac:dyDescent="0.35">
      <c r="A608" s="172"/>
      <c r="B608" s="991" t="s">
        <v>146</v>
      </c>
      <c r="C608" s="1203"/>
      <c r="D608" s="734"/>
      <c r="E608" s="285"/>
      <c r="F608" s="235"/>
      <c r="G608" s="821"/>
      <c r="H608" s="868"/>
      <c r="I608" s="733"/>
      <c r="J608" s="246"/>
      <c r="K608" s="288"/>
      <c r="L608" s="293"/>
      <c r="M608" s="704"/>
      <c r="N608" s="733"/>
      <c r="O608" s="266"/>
    </row>
    <row r="609" spans="1:19" ht="15.5" x14ac:dyDescent="0.35">
      <c r="A609" s="172"/>
      <c r="B609" s="991" t="s">
        <v>779</v>
      </c>
      <c r="C609" s="1203"/>
      <c r="D609" s="734"/>
      <c r="E609" s="285"/>
      <c r="F609" s="235"/>
      <c r="G609" s="821"/>
      <c r="H609" s="868"/>
      <c r="I609" s="733"/>
      <c r="J609" s="246"/>
      <c r="K609" s="288"/>
      <c r="L609" s="293"/>
      <c r="M609" s="704"/>
      <c r="N609" s="733"/>
      <c r="O609" s="266"/>
    </row>
    <row r="610" spans="1:19" ht="15.5" x14ac:dyDescent="0.35">
      <c r="A610" s="992">
        <v>44552</v>
      </c>
      <c r="B610" s="993" t="s">
        <v>674</v>
      </c>
      <c r="C610" s="1198">
        <v>90.93</v>
      </c>
      <c r="D610" s="994">
        <v>109.81</v>
      </c>
      <c r="E610" s="995"/>
      <c r="F610" s="992">
        <v>44552</v>
      </c>
      <c r="G610" s="996">
        <v>100.6</v>
      </c>
      <c r="H610" s="997">
        <f t="shared" si="33"/>
        <v>100.5</v>
      </c>
      <c r="I610" s="998">
        <v>112.2</v>
      </c>
      <c r="J610" s="1092"/>
      <c r="K610" s="1093"/>
      <c r="L610" s="1094"/>
      <c r="M610" s="1073" t="s">
        <v>671</v>
      </c>
      <c r="N610" s="1104">
        <v>128.19999999999999</v>
      </c>
      <c r="O610" s="1095"/>
    </row>
    <row r="611" spans="1:19" ht="15.5" x14ac:dyDescent="0.35">
      <c r="A611" s="172">
        <v>44568</v>
      </c>
      <c r="B611" s="736" t="s">
        <v>674</v>
      </c>
      <c r="C611" s="748">
        <v>90.93</v>
      </c>
      <c r="D611" s="730">
        <v>109.81</v>
      </c>
      <c r="E611" s="285"/>
      <c r="F611" s="235">
        <v>44552</v>
      </c>
      <c r="G611" s="821">
        <v>100.6</v>
      </c>
      <c r="H611" s="868">
        <f t="shared" si="33"/>
        <v>100.5</v>
      </c>
      <c r="I611" s="733">
        <v>112.2</v>
      </c>
      <c r="J611" s="246"/>
      <c r="K611" s="288"/>
      <c r="L611" s="293"/>
      <c r="M611" s="703" t="s">
        <v>676</v>
      </c>
      <c r="N611" s="734">
        <v>128.80000000000001</v>
      </c>
      <c r="O611" s="266"/>
    </row>
    <row r="612" spans="1:19" ht="15.5" x14ac:dyDescent="0.35">
      <c r="A612" s="172">
        <v>44575</v>
      </c>
      <c r="B612" s="737" t="s">
        <v>675</v>
      </c>
      <c r="C612" s="747">
        <v>90.9</v>
      </c>
      <c r="D612" s="734">
        <v>109.77</v>
      </c>
      <c r="E612" s="285"/>
      <c r="F612" s="235">
        <v>44552</v>
      </c>
      <c r="G612" s="821">
        <v>100.6</v>
      </c>
      <c r="H612" s="868">
        <f t="shared" si="33"/>
        <v>100.5</v>
      </c>
      <c r="I612" s="733">
        <v>112.2</v>
      </c>
      <c r="J612" s="246"/>
      <c r="K612" s="288"/>
      <c r="L612" s="293"/>
      <c r="M612" s="704" t="s">
        <v>676</v>
      </c>
      <c r="N612" s="733">
        <v>128.80000000000001</v>
      </c>
      <c r="O612" s="266"/>
    </row>
    <row r="613" spans="1:19" ht="15.5" x14ac:dyDescent="0.35">
      <c r="A613" s="172">
        <v>44589</v>
      </c>
      <c r="B613" s="736" t="s">
        <v>675</v>
      </c>
      <c r="C613" s="748">
        <v>90.9</v>
      </c>
      <c r="D613" s="730">
        <v>109.77</v>
      </c>
      <c r="E613" s="285"/>
      <c r="F613" s="172">
        <v>44589</v>
      </c>
      <c r="G613" s="821">
        <v>102.2</v>
      </c>
      <c r="H613" s="868">
        <f t="shared" si="33"/>
        <v>102.1</v>
      </c>
      <c r="I613" s="732">
        <v>114</v>
      </c>
      <c r="J613" s="246"/>
      <c r="K613" s="288"/>
      <c r="L613" s="293"/>
      <c r="M613" s="558" t="s">
        <v>676</v>
      </c>
      <c r="N613" s="733">
        <v>128.80000000000001</v>
      </c>
      <c r="O613" s="266"/>
    </row>
    <row r="614" spans="1:19" ht="15.5" x14ac:dyDescent="0.35">
      <c r="A614" s="172">
        <v>44610</v>
      </c>
      <c r="B614" s="737" t="s">
        <v>677</v>
      </c>
      <c r="C614" s="747">
        <v>91.34</v>
      </c>
      <c r="D614" s="734">
        <v>110.3</v>
      </c>
      <c r="E614" s="285"/>
      <c r="F614" s="235">
        <v>44589</v>
      </c>
      <c r="G614" s="821">
        <v>102.2</v>
      </c>
      <c r="H614" s="868">
        <f t="shared" si="33"/>
        <v>102.1</v>
      </c>
      <c r="I614" s="733">
        <v>114</v>
      </c>
      <c r="J614" s="246"/>
      <c r="K614" s="288"/>
      <c r="L614" s="293"/>
      <c r="M614" s="558" t="s">
        <v>676</v>
      </c>
      <c r="N614" s="733">
        <v>128.80000000000001</v>
      </c>
      <c r="O614" s="266"/>
    </row>
    <row r="615" spans="1:19" s="79" customFormat="1" ht="16.5" x14ac:dyDescent="0.35">
      <c r="A615" s="172">
        <v>44617</v>
      </c>
      <c r="B615" s="736" t="s">
        <v>677</v>
      </c>
      <c r="C615" s="748">
        <v>91.34</v>
      </c>
      <c r="D615" s="739">
        <v>110.3</v>
      </c>
      <c r="E615" s="285"/>
      <c r="F615" s="172">
        <v>44617</v>
      </c>
      <c r="G615" s="821">
        <v>105</v>
      </c>
      <c r="H615" s="868">
        <f t="shared" si="33"/>
        <v>104.9</v>
      </c>
      <c r="I615" s="732">
        <v>117.1</v>
      </c>
      <c r="J615" s="246"/>
      <c r="K615" s="288"/>
      <c r="L615" s="293"/>
      <c r="M615" s="558" t="s">
        <v>676</v>
      </c>
      <c r="N615" s="740">
        <v>128.80000000000001</v>
      </c>
      <c r="O615" s="266"/>
      <c r="P615" s="738"/>
      <c r="Q615" s="738"/>
      <c r="R615" s="738"/>
      <c r="S615" s="738"/>
    </row>
    <row r="616" spans="1:19" ht="15.5" x14ac:dyDescent="0.35">
      <c r="A616" s="172">
        <v>44635</v>
      </c>
      <c r="B616" s="737" t="s">
        <v>678</v>
      </c>
      <c r="C616" s="747">
        <v>92.76</v>
      </c>
      <c r="D616" s="741">
        <v>112.01</v>
      </c>
      <c r="E616" s="285"/>
      <c r="F616" s="235">
        <v>44617</v>
      </c>
      <c r="G616" s="821">
        <v>105</v>
      </c>
      <c r="H616" s="868">
        <f t="shared" si="33"/>
        <v>104.9</v>
      </c>
      <c r="I616" s="735">
        <v>117.1</v>
      </c>
      <c r="J616" s="246"/>
      <c r="K616" s="288"/>
      <c r="L616" s="293"/>
      <c r="M616" s="558" t="s">
        <v>676</v>
      </c>
      <c r="N616" s="740">
        <v>128.80000000000001</v>
      </c>
      <c r="O616" s="266"/>
    </row>
    <row r="617" spans="1:19" s="79" customFormat="1" ht="16.5" x14ac:dyDescent="0.35">
      <c r="A617" s="172">
        <v>44651</v>
      </c>
      <c r="B617" s="736" t="s">
        <v>678</v>
      </c>
      <c r="C617" s="748">
        <v>92.76</v>
      </c>
      <c r="D617" s="739">
        <v>112.01</v>
      </c>
      <c r="E617" s="285"/>
      <c r="F617" s="172">
        <v>44651</v>
      </c>
      <c r="G617" s="821">
        <v>107.5</v>
      </c>
      <c r="H617" s="868">
        <f t="shared" si="33"/>
        <v>107.4</v>
      </c>
      <c r="I617" s="732">
        <v>119.9</v>
      </c>
      <c r="J617" s="246"/>
      <c r="K617" s="288"/>
      <c r="L617" s="293"/>
      <c r="M617" s="558" t="s">
        <v>676</v>
      </c>
      <c r="N617" s="740">
        <v>128.80000000000001</v>
      </c>
      <c r="O617" s="266"/>
      <c r="P617" s="738"/>
      <c r="Q617" s="738"/>
      <c r="R617" s="738"/>
      <c r="S617" s="738"/>
    </row>
    <row r="618" spans="1:19" ht="15.5" x14ac:dyDescent="0.35">
      <c r="A618" s="172">
        <v>44659</v>
      </c>
      <c r="B618" s="736" t="s">
        <v>678</v>
      </c>
      <c r="C618" s="748">
        <v>92.76</v>
      </c>
      <c r="D618" s="739">
        <v>112.01</v>
      </c>
      <c r="E618" s="285"/>
      <c r="F618" s="235">
        <v>44651</v>
      </c>
      <c r="G618" s="821">
        <v>107.5</v>
      </c>
      <c r="H618" s="868">
        <f t="shared" si="33"/>
        <v>107.4</v>
      </c>
      <c r="I618" s="739">
        <v>119.9</v>
      </c>
      <c r="J618" s="246"/>
      <c r="K618" s="288"/>
      <c r="L618" s="293"/>
      <c r="M618" s="557" t="s">
        <v>679</v>
      </c>
      <c r="N618" s="741">
        <v>129.19999999999999</v>
      </c>
      <c r="O618" s="266"/>
    </row>
    <row r="619" spans="1:19" ht="15.5" x14ac:dyDescent="0.35">
      <c r="A619" s="172">
        <v>44666</v>
      </c>
      <c r="B619" s="737" t="s">
        <v>680</v>
      </c>
      <c r="C619" s="747">
        <v>95.27</v>
      </c>
      <c r="D619" s="741">
        <v>115.05</v>
      </c>
      <c r="E619" s="285"/>
      <c r="F619" s="235">
        <v>44651</v>
      </c>
      <c r="G619" s="821">
        <v>107.5</v>
      </c>
      <c r="H619" s="868">
        <f t="shared" si="33"/>
        <v>107.4</v>
      </c>
      <c r="I619" s="739">
        <v>119.9</v>
      </c>
      <c r="J619" s="246"/>
      <c r="K619" s="288"/>
      <c r="L619" s="293"/>
      <c r="M619" s="558" t="s">
        <v>679</v>
      </c>
      <c r="N619" s="739">
        <v>129.19999999999999</v>
      </c>
      <c r="O619" s="266"/>
    </row>
    <row r="620" spans="1:19" ht="15.5" x14ac:dyDescent="0.35">
      <c r="A620" s="172">
        <v>44680</v>
      </c>
      <c r="B620" s="736" t="s">
        <v>680</v>
      </c>
      <c r="C620" s="748">
        <v>95.27</v>
      </c>
      <c r="D620" s="739">
        <v>115.05</v>
      </c>
      <c r="E620" s="285"/>
      <c r="F620" s="172">
        <v>44680</v>
      </c>
      <c r="G620" s="821">
        <v>109.2</v>
      </c>
      <c r="H620" s="868">
        <f t="shared" si="33"/>
        <v>109.1</v>
      </c>
      <c r="I620" s="732">
        <v>121.8</v>
      </c>
      <c r="J620" s="246"/>
      <c r="K620" s="288"/>
      <c r="L620" s="293"/>
      <c r="M620" s="558" t="s">
        <v>679</v>
      </c>
      <c r="N620" s="739">
        <v>129.19999999999999</v>
      </c>
      <c r="O620" s="266"/>
    </row>
    <row r="621" spans="1:19" ht="15.5" x14ac:dyDescent="0.35">
      <c r="A621" s="172">
        <v>44694</v>
      </c>
      <c r="B621" s="737" t="s">
        <v>681</v>
      </c>
      <c r="C621" s="747">
        <v>94.89</v>
      </c>
      <c r="D621" s="741">
        <v>114.59</v>
      </c>
      <c r="E621" s="285"/>
      <c r="F621" s="235">
        <v>44680</v>
      </c>
      <c r="G621" s="821">
        <v>109.2</v>
      </c>
      <c r="H621" s="868">
        <f t="shared" si="33"/>
        <v>109.1</v>
      </c>
      <c r="I621" s="739">
        <v>121.8</v>
      </c>
      <c r="J621" s="246"/>
      <c r="K621" s="288"/>
      <c r="L621" s="293"/>
      <c r="M621" s="558" t="s">
        <v>679</v>
      </c>
      <c r="N621" s="739">
        <v>129.19999999999999</v>
      </c>
      <c r="O621" s="266"/>
    </row>
    <row r="622" spans="1:19" ht="15.5" x14ac:dyDescent="0.35">
      <c r="A622" s="172">
        <v>44712</v>
      </c>
      <c r="B622" s="736" t="s">
        <v>681</v>
      </c>
      <c r="C622" s="748">
        <v>94.89</v>
      </c>
      <c r="D622" s="739">
        <v>114.59</v>
      </c>
      <c r="E622" s="285"/>
      <c r="F622" s="172">
        <v>44712</v>
      </c>
      <c r="G622" s="821">
        <v>114.4</v>
      </c>
      <c r="H622" s="868">
        <f t="shared" si="33"/>
        <v>114.3</v>
      </c>
      <c r="I622" s="732">
        <v>127.6</v>
      </c>
      <c r="J622" s="246"/>
      <c r="K622" s="288"/>
      <c r="L622" s="293"/>
      <c r="M622" s="558" t="s">
        <v>679</v>
      </c>
      <c r="N622" s="739">
        <v>129.19999999999999</v>
      </c>
      <c r="O622" s="266"/>
    </row>
    <row r="623" spans="1:19" ht="15.5" x14ac:dyDescent="0.35">
      <c r="A623" s="172">
        <v>44727</v>
      </c>
      <c r="B623" s="737" t="s">
        <v>682</v>
      </c>
      <c r="C623" s="747">
        <v>96.01</v>
      </c>
      <c r="D623" s="732">
        <v>115.94</v>
      </c>
      <c r="E623" s="285"/>
      <c r="F623" s="235">
        <v>44712</v>
      </c>
      <c r="G623" s="821">
        <v>114.4</v>
      </c>
      <c r="H623" s="868">
        <f t="shared" si="33"/>
        <v>114.3</v>
      </c>
      <c r="I623" s="739">
        <v>127.6</v>
      </c>
      <c r="J623" s="246"/>
      <c r="K623" s="288"/>
      <c r="L623" s="293"/>
      <c r="M623" s="558" t="s">
        <v>679</v>
      </c>
      <c r="N623" s="739">
        <v>129.19999999999999</v>
      </c>
      <c r="O623" s="266"/>
    </row>
    <row r="624" spans="1:19" ht="15.5" x14ac:dyDescent="0.35">
      <c r="A624" s="172">
        <v>44742</v>
      </c>
      <c r="B624" s="736" t="s">
        <v>682</v>
      </c>
      <c r="C624" s="748">
        <v>96.01</v>
      </c>
      <c r="D624" s="739">
        <v>115.94</v>
      </c>
      <c r="E624" s="285"/>
      <c r="F624" s="172">
        <v>44742</v>
      </c>
      <c r="G624" s="821">
        <v>114.5</v>
      </c>
      <c r="H624" s="868">
        <f t="shared" si="33"/>
        <v>114.4</v>
      </c>
      <c r="I624" s="732">
        <v>127.7</v>
      </c>
      <c r="J624" s="246"/>
      <c r="K624" s="288"/>
      <c r="L624" s="293"/>
      <c r="M624" s="558" t="s">
        <v>679</v>
      </c>
      <c r="N624" s="739">
        <v>129.19999999999999</v>
      </c>
      <c r="O624" s="266"/>
    </row>
    <row r="625" spans="1:16" ht="15.5" x14ac:dyDescent="0.35">
      <c r="A625" s="172">
        <v>44750</v>
      </c>
      <c r="B625" s="736" t="s">
        <v>682</v>
      </c>
      <c r="C625" s="748">
        <v>96.01</v>
      </c>
      <c r="D625" s="739">
        <v>115.94</v>
      </c>
      <c r="E625" s="285"/>
      <c r="F625" s="235">
        <v>44742</v>
      </c>
      <c r="G625" s="821">
        <v>114.5</v>
      </c>
      <c r="H625" s="868">
        <f t="shared" si="33"/>
        <v>114.4</v>
      </c>
      <c r="I625" s="735">
        <v>127.7</v>
      </c>
      <c r="J625" s="246"/>
      <c r="K625" s="288"/>
      <c r="L625" s="293"/>
      <c r="M625" s="557" t="s">
        <v>683</v>
      </c>
      <c r="N625" s="742">
        <v>130.4</v>
      </c>
      <c r="O625" s="266"/>
    </row>
    <row r="626" spans="1:16" ht="15.5" x14ac:dyDescent="0.35">
      <c r="A626" s="172">
        <v>44755</v>
      </c>
      <c r="B626" s="737" t="s">
        <v>684</v>
      </c>
      <c r="C626" s="747">
        <v>98.52</v>
      </c>
      <c r="D626" s="741">
        <v>118.97</v>
      </c>
      <c r="E626" s="285"/>
      <c r="F626" s="235">
        <v>44742</v>
      </c>
      <c r="G626" s="821">
        <v>114.5</v>
      </c>
      <c r="H626" s="868">
        <f t="shared" si="33"/>
        <v>114.4</v>
      </c>
      <c r="I626" s="735">
        <v>127.7</v>
      </c>
      <c r="J626" s="246"/>
      <c r="K626" s="288"/>
      <c r="L626" s="293"/>
      <c r="M626" s="558" t="s">
        <v>683</v>
      </c>
      <c r="N626" s="740">
        <v>130.4</v>
      </c>
      <c r="O626" s="266"/>
    </row>
    <row r="627" spans="1:16" ht="15.5" x14ac:dyDescent="0.35">
      <c r="A627" s="172">
        <v>44770</v>
      </c>
      <c r="B627" s="736" t="s">
        <v>684</v>
      </c>
      <c r="C627" s="748">
        <v>98.52</v>
      </c>
      <c r="D627" s="739">
        <v>118.97</v>
      </c>
      <c r="E627" s="285"/>
      <c r="F627" s="172">
        <v>44770</v>
      </c>
      <c r="G627" s="821">
        <v>119.4</v>
      </c>
      <c r="H627" s="868">
        <f t="shared" si="33"/>
        <v>119.3</v>
      </c>
      <c r="I627" s="732">
        <v>133.19999999999999</v>
      </c>
      <c r="J627" s="246"/>
      <c r="K627" s="288"/>
      <c r="L627" s="293"/>
      <c r="M627" s="558" t="s">
        <v>683</v>
      </c>
      <c r="N627" s="740">
        <v>130.4</v>
      </c>
      <c r="O627" s="266"/>
    </row>
    <row r="628" spans="1:16" s="79" customFormat="1" ht="16.5" x14ac:dyDescent="0.35">
      <c r="A628" s="172">
        <v>44785</v>
      </c>
      <c r="B628" s="737" t="s">
        <v>685</v>
      </c>
      <c r="C628" s="747">
        <v>99.05</v>
      </c>
      <c r="D628" s="741">
        <v>119.61</v>
      </c>
      <c r="E628" s="285"/>
      <c r="F628" s="235">
        <v>44770</v>
      </c>
      <c r="G628" s="821">
        <v>119.4</v>
      </c>
      <c r="H628" s="868">
        <f t="shared" si="33"/>
        <v>119.3</v>
      </c>
      <c r="I628" s="735">
        <v>133.19999999999999</v>
      </c>
      <c r="J628" s="246"/>
      <c r="K628" s="288"/>
      <c r="L628" s="293"/>
      <c r="M628" s="558" t="s">
        <v>683</v>
      </c>
      <c r="N628" s="740">
        <v>130.4</v>
      </c>
      <c r="O628" s="266"/>
      <c r="P628"/>
    </row>
    <row r="629" spans="1:16" s="79" customFormat="1" ht="16.5" x14ac:dyDescent="0.35">
      <c r="A629" s="172">
        <v>44804</v>
      </c>
      <c r="B629" s="736" t="s">
        <v>685</v>
      </c>
      <c r="C629" s="748">
        <v>99.05</v>
      </c>
      <c r="D629" s="735">
        <v>119.61</v>
      </c>
      <c r="E629" s="285"/>
      <c r="F629" s="172">
        <v>44804</v>
      </c>
      <c r="G629" s="821">
        <v>120.9</v>
      </c>
      <c r="H629" s="868">
        <f t="shared" si="33"/>
        <v>120.8</v>
      </c>
      <c r="I629" s="732">
        <v>134.80000000000001</v>
      </c>
      <c r="J629" s="246"/>
      <c r="K629" s="288"/>
      <c r="L629" s="293"/>
      <c r="M629" s="558" t="s">
        <v>683</v>
      </c>
      <c r="N629" s="735">
        <v>130.4</v>
      </c>
      <c r="O629" s="266"/>
      <c r="P629"/>
    </row>
    <row r="630" spans="1:16" ht="15.5" x14ac:dyDescent="0.35">
      <c r="A630" s="172">
        <v>44819</v>
      </c>
      <c r="B630" s="737" t="s">
        <v>686</v>
      </c>
      <c r="C630" s="747">
        <v>97.54</v>
      </c>
      <c r="D630" s="741">
        <v>117.79</v>
      </c>
      <c r="E630" s="285"/>
      <c r="F630" s="235">
        <v>44804</v>
      </c>
      <c r="G630" s="821">
        <v>120.9</v>
      </c>
      <c r="H630" s="868">
        <f t="shared" si="33"/>
        <v>120.8</v>
      </c>
      <c r="I630" s="735">
        <v>134.80000000000001</v>
      </c>
      <c r="J630" s="246"/>
      <c r="K630" s="288"/>
      <c r="L630" s="293"/>
      <c r="M630" s="558" t="s">
        <v>683</v>
      </c>
      <c r="N630" s="740">
        <v>130.4</v>
      </c>
      <c r="O630" s="266"/>
    </row>
    <row r="631" spans="1:16" s="79" customFormat="1" ht="16.5" x14ac:dyDescent="0.35">
      <c r="A631" s="172">
        <v>44834</v>
      </c>
      <c r="B631" s="736" t="s">
        <v>686</v>
      </c>
      <c r="C631" s="748">
        <v>97.54</v>
      </c>
      <c r="D631" s="739">
        <v>117.79</v>
      </c>
      <c r="E631" s="743"/>
      <c r="F631" s="172">
        <v>44834</v>
      </c>
      <c r="G631" s="821">
        <v>120.6</v>
      </c>
      <c r="H631" s="868">
        <f t="shared" si="33"/>
        <v>120.5</v>
      </c>
      <c r="I631" s="747">
        <v>134.5</v>
      </c>
      <c r="J631" s="744"/>
      <c r="K631" s="745"/>
      <c r="L631" s="746"/>
      <c r="M631" s="704" t="s">
        <v>683</v>
      </c>
      <c r="N631" s="748">
        <v>130.4</v>
      </c>
      <c r="O631" s="266"/>
      <c r="P631"/>
    </row>
    <row r="632" spans="1:16" s="79" customFormat="1" ht="16.5" x14ac:dyDescent="0.35">
      <c r="A632" s="172"/>
      <c r="B632" s="999" t="s">
        <v>146</v>
      </c>
      <c r="C632" s="1203"/>
      <c r="D632" s="739"/>
      <c r="E632" s="743"/>
      <c r="F632" s="172"/>
      <c r="G632" s="821"/>
      <c r="H632" s="868"/>
      <c r="I632" s="747"/>
      <c r="J632" s="744"/>
      <c r="K632" s="745"/>
      <c r="L632" s="746"/>
      <c r="M632" s="704"/>
      <c r="N632" s="748"/>
      <c r="O632" s="266"/>
      <c r="P632"/>
    </row>
    <row r="633" spans="1:16" s="79" customFormat="1" ht="16.5" x14ac:dyDescent="0.35">
      <c r="A633" s="172"/>
      <c r="B633" s="999" t="s">
        <v>780</v>
      </c>
      <c r="C633" s="1203"/>
      <c r="D633" s="739"/>
      <c r="E633" s="743"/>
      <c r="F633" s="172"/>
      <c r="G633" s="821"/>
      <c r="H633" s="868"/>
      <c r="I633" s="747"/>
      <c r="J633" s="744"/>
      <c r="K633" s="745"/>
      <c r="L633" s="746"/>
      <c r="M633" s="704"/>
      <c r="N633" s="748"/>
      <c r="O633" s="266"/>
      <c r="P633"/>
    </row>
    <row r="634" spans="1:16" s="79" customFormat="1" ht="16.5" x14ac:dyDescent="0.35">
      <c r="A634" s="290">
        <v>44841</v>
      </c>
      <c r="B634" s="291" t="s">
        <v>686</v>
      </c>
      <c r="C634" s="720">
        <v>97.54</v>
      </c>
      <c r="D634" s="1106">
        <v>117.79</v>
      </c>
      <c r="E634" s="239"/>
      <c r="F634" s="1107">
        <v>44834</v>
      </c>
      <c r="G634" s="1066">
        <v>120.6</v>
      </c>
      <c r="H634" s="1067">
        <f t="shared" si="33"/>
        <v>120.5</v>
      </c>
      <c r="I634" s="1106">
        <v>134.5</v>
      </c>
      <c r="J634" s="1108"/>
      <c r="K634" s="1109"/>
      <c r="L634" s="1110"/>
      <c r="M634" s="1111" t="s">
        <v>687</v>
      </c>
      <c r="N634" s="724">
        <v>131.5</v>
      </c>
      <c r="O634" s="1099"/>
      <c r="P634"/>
    </row>
    <row r="635" spans="1:16" s="79" customFormat="1" ht="16.5" x14ac:dyDescent="0.35">
      <c r="A635" s="172">
        <v>44848</v>
      </c>
      <c r="B635" s="737" t="s">
        <v>688</v>
      </c>
      <c r="C635" s="747">
        <v>94.96</v>
      </c>
      <c r="D635" s="747">
        <v>114.67</v>
      </c>
      <c r="E635" s="743"/>
      <c r="F635" s="235">
        <v>44834</v>
      </c>
      <c r="G635" s="821">
        <v>120.6</v>
      </c>
      <c r="H635" s="868">
        <f t="shared" si="33"/>
        <v>120.5</v>
      </c>
      <c r="I635" s="739">
        <v>134.5</v>
      </c>
      <c r="J635" s="744"/>
      <c r="K635" s="745"/>
      <c r="L635" s="746"/>
      <c r="M635" s="704" t="s">
        <v>687</v>
      </c>
      <c r="N635" s="739">
        <v>131.5</v>
      </c>
      <c r="O635" s="266"/>
      <c r="P635"/>
    </row>
    <row r="636" spans="1:16" s="1005" customFormat="1" ht="16.5" x14ac:dyDescent="0.35">
      <c r="A636" s="86">
        <v>44862</v>
      </c>
      <c r="B636" s="186" t="s">
        <v>688</v>
      </c>
      <c r="C636" s="718">
        <v>94.96</v>
      </c>
      <c r="D636" s="730">
        <v>114.67</v>
      </c>
      <c r="E636" s="153"/>
      <c r="F636" s="86">
        <v>44862</v>
      </c>
      <c r="G636" s="821">
        <v>122.2</v>
      </c>
      <c r="H636" s="1001">
        <f t="shared" si="33"/>
        <v>122.1</v>
      </c>
      <c r="I636" s="81">
        <v>136.30000000000001</v>
      </c>
      <c r="J636" s="170"/>
      <c r="K636" s="1002"/>
      <c r="L636" s="1003"/>
      <c r="M636" s="274" t="s">
        <v>687</v>
      </c>
      <c r="N636" s="82">
        <v>131.5</v>
      </c>
      <c r="O636" s="1004"/>
      <c r="P636" s="281"/>
    </row>
    <row r="637" spans="1:16" s="270" customFormat="1" ht="16.5" x14ac:dyDescent="0.35">
      <c r="A637" s="172"/>
      <c r="B637" s="1000" t="s">
        <v>146</v>
      </c>
      <c r="C637" s="1203"/>
      <c r="D637" s="747"/>
      <c r="E637" s="749"/>
      <c r="F637" s="235"/>
      <c r="G637" s="821"/>
      <c r="H637" s="868"/>
      <c r="I637" s="80"/>
      <c r="J637" s="744"/>
      <c r="K637" s="745"/>
      <c r="L637" s="746"/>
      <c r="M637" s="704"/>
      <c r="N637" s="80"/>
      <c r="O637" s="266"/>
      <c r="P637" s="751"/>
    </row>
    <row r="638" spans="1:16" s="270" customFormat="1" ht="16.5" x14ac:dyDescent="0.35">
      <c r="A638" s="172"/>
      <c r="B638" s="1000" t="s">
        <v>781</v>
      </c>
      <c r="C638" s="1203"/>
      <c r="D638" s="747"/>
      <c r="E638" s="749"/>
      <c r="F638" s="235"/>
      <c r="G638" s="821"/>
      <c r="H638" s="868"/>
      <c r="I638" s="80"/>
      <c r="J638" s="744"/>
      <c r="K638" s="745"/>
      <c r="L638" s="746"/>
      <c r="M638" s="704"/>
      <c r="N638" s="80"/>
      <c r="O638" s="266"/>
      <c r="P638" s="751"/>
    </row>
    <row r="639" spans="1:16" s="270" customFormat="1" ht="16.5" x14ac:dyDescent="0.35">
      <c r="A639" s="959">
        <v>44880</v>
      </c>
      <c r="B639" s="1006" t="s">
        <v>689</v>
      </c>
      <c r="C639" s="969">
        <v>96.44</v>
      </c>
      <c r="D639" s="969">
        <v>116.46</v>
      </c>
      <c r="E639" s="1007"/>
      <c r="F639" s="1008">
        <v>44862</v>
      </c>
      <c r="G639" s="963">
        <v>122.2</v>
      </c>
      <c r="H639" s="964">
        <f t="shared" si="33"/>
        <v>122.1</v>
      </c>
      <c r="I639" s="1009">
        <v>136.30000000000001</v>
      </c>
      <c r="J639" s="1027"/>
      <c r="K639" s="1102"/>
      <c r="L639" s="1103"/>
      <c r="M639" s="295" t="s">
        <v>687</v>
      </c>
      <c r="N639" s="1009">
        <v>131.5</v>
      </c>
      <c r="O639" s="1101"/>
      <c r="P639" s="751"/>
    </row>
    <row r="640" spans="1:16" ht="15.5" x14ac:dyDescent="0.35">
      <c r="A640" s="172">
        <v>44895</v>
      </c>
      <c r="B640" s="736" t="s">
        <v>689</v>
      </c>
      <c r="C640" s="748">
        <v>96.44</v>
      </c>
      <c r="D640" s="739">
        <v>116.46</v>
      </c>
      <c r="E640" s="749"/>
      <c r="F640" s="172">
        <v>44895</v>
      </c>
      <c r="G640" s="821">
        <v>124.5</v>
      </c>
      <c r="H640" s="868">
        <f t="shared" si="33"/>
        <v>124.4</v>
      </c>
      <c r="I640" s="83">
        <v>138.80000000000001</v>
      </c>
      <c r="J640" s="744"/>
      <c r="K640" s="745"/>
      <c r="L640" s="746"/>
      <c r="M640" s="704" t="s">
        <v>687</v>
      </c>
      <c r="N640" s="80">
        <v>131.5</v>
      </c>
      <c r="O640" s="266"/>
    </row>
    <row r="641" spans="1:19" s="270" customFormat="1" ht="16.5" x14ac:dyDescent="0.35">
      <c r="A641" s="172">
        <v>44910</v>
      </c>
      <c r="B641" s="737" t="s">
        <v>690</v>
      </c>
      <c r="C641" s="747">
        <v>96.8</v>
      </c>
      <c r="D641" s="741">
        <v>116.89</v>
      </c>
      <c r="E641" s="749"/>
      <c r="F641" s="235">
        <v>44895</v>
      </c>
      <c r="G641" s="821">
        <v>124.5</v>
      </c>
      <c r="H641" s="868">
        <f t="shared" si="33"/>
        <v>124.4</v>
      </c>
      <c r="I641" s="80">
        <v>138.80000000000001</v>
      </c>
      <c r="J641" s="744"/>
      <c r="K641" s="745"/>
      <c r="L641" s="746"/>
      <c r="M641" s="704" t="s">
        <v>687</v>
      </c>
      <c r="N641" s="80">
        <v>131.5</v>
      </c>
      <c r="O641" s="752"/>
      <c r="P641" s="751"/>
    </row>
    <row r="642" spans="1:19" s="270" customFormat="1" ht="16.5" x14ac:dyDescent="0.35">
      <c r="A642" s="172"/>
      <c r="B642" s="991" t="s">
        <v>146</v>
      </c>
      <c r="C642" s="1203"/>
      <c r="D642" s="741"/>
      <c r="E642" s="749"/>
      <c r="F642" s="235"/>
      <c r="G642" s="821"/>
      <c r="H642" s="868"/>
      <c r="I642" s="80"/>
      <c r="J642" s="744"/>
      <c r="K642" s="745"/>
      <c r="L642" s="746"/>
      <c r="M642" s="704"/>
      <c r="N642" s="80"/>
      <c r="O642" s="752"/>
      <c r="P642" s="751"/>
    </row>
    <row r="643" spans="1:19" s="270" customFormat="1" ht="16.5" x14ac:dyDescent="0.35">
      <c r="A643" s="172"/>
      <c r="B643" s="991" t="s">
        <v>782</v>
      </c>
      <c r="C643" s="1203"/>
      <c r="D643" s="741"/>
      <c r="E643" s="749"/>
      <c r="F643" s="235"/>
      <c r="G643" s="821"/>
      <c r="H643" s="868"/>
      <c r="I643" s="80"/>
      <c r="J643" s="744"/>
      <c r="K643" s="745"/>
      <c r="L643" s="746"/>
      <c r="M643" s="704"/>
      <c r="N643" s="80"/>
      <c r="O643" s="752"/>
      <c r="P643" s="751"/>
    </row>
    <row r="644" spans="1:19" s="79" customFormat="1" ht="16.5" x14ac:dyDescent="0.35">
      <c r="A644" s="992">
        <v>44918</v>
      </c>
      <c r="B644" s="993" t="s">
        <v>690</v>
      </c>
      <c r="C644" s="1198">
        <v>96.8</v>
      </c>
      <c r="D644" s="994">
        <v>116.89</v>
      </c>
      <c r="E644" s="995"/>
      <c r="F644" s="992">
        <v>44918</v>
      </c>
      <c r="G644" s="996">
        <v>127.5</v>
      </c>
      <c r="H644" s="997">
        <f t="shared" si="33"/>
        <v>127.4</v>
      </c>
      <c r="I644" s="1010">
        <v>142.19999999999999</v>
      </c>
      <c r="J644" s="1092"/>
      <c r="K644" s="1093"/>
      <c r="L644" s="1094"/>
      <c r="M644" s="1073" t="s">
        <v>687</v>
      </c>
      <c r="N644" s="1071">
        <v>131.5</v>
      </c>
      <c r="O644" s="1105"/>
      <c r="P644" s="105"/>
    </row>
    <row r="645" spans="1:19" s="763" customFormat="1" ht="16.5" x14ac:dyDescent="0.35">
      <c r="A645" s="755">
        <v>44932</v>
      </c>
      <c r="B645" s="756" t="s">
        <v>690</v>
      </c>
      <c r="C645" s="1204">
        <v>96.8</v>
      </c>
      <c r="D645" s="735">
        <v>116.89</v>
      </c>
      <c r="E645" s="757"/>
      <c r="F645" s="758">
        <v>44918</v>
      </c>
      <c r="G645" s="821">
        <v>127.5</v>
      </c>
      <c r="H645" s="868">
        <f t="shared" si="33"/>
        <v>127.4</v>
      </c>
      <c r="I645" s="759">
        <v>142.19999999999999</v>
      </c>
      <c r="J645" s="246"/>
      <c r="K645" s="288"/>
      <c r="L645" s="293"/>
      <c r="M645" s="760" t="s">
        <v>691</v>
      </c>
      <c r="N645" s="754">
        <v>132.30000000000001</v>
      </c>
      <c r="O645" s="761"/>
      <c r="P645" s="762"/>
    </row>
    <row r="646" spans="1:19" s="763" customFormat="1" ht="16.5" x14ac:dyDescent="0.35">
      <c r="A646" s="755">
        <v>44939</v>
      </c>
      <c r="B646" s="764" t="s">
        <v>692</v>
      </c>
      <c r="C646" s="1205">
        <v>96.61</v>
      </c>
      <c r="D646" s="732">
        <v>116.67</v>
      </c>
      <c r="E646" s="757"/>
      <c r="F646" s="758">
        <v>44918</v>
      </c>
      <c r="G646" s="821">
        <v>127.5</v>
      </c>
      <c r="H646" s="868">
        <f t="shared" si="33"/>
        <v>127.4</v>
      </c>
      <c r="I646" s="759">
        <v>142.19999999999999</v>
      </c>
      <c r="J646" s="246"/>
      <c r="K646" s="288"/>
      <c r="L646" s="293"/>
      <c r="M646" s="765" t="s">
        <v>691</v>
      </c>
      <c r="N646" s="759">
        <v>132.30000000000001</v>
      </c>
      <c r="O646" s="761"/>
      <c r="P646" s="762"/>
    </row>
    <row r="647" spans="1:19" s="763" customFormat="1" ht="16.5" x14ac:dyDescent="0.35">
      <c r="A647" s="755">
        <v>44957</v>
      </c>
      <c r="B647" s="756" t="s">
        <v>692</v>
      </c>
      <c r="C647" s="1204">
        <v>96.61</v>
      </c>
      <c r="D647" s="735">
        <v>116.67</v>
      </c>
      <c r="E647" s="757"/>
      <c r="F647" s="755">
        <v>44957</v>
      </c>
      <c r="G647" s="821">
        <v>128.6</v>
      </c>
      <c r="H647" s="868">
        <f t="shared" si="33"/>
        <v>128.5</v>
      </c>
      <c r="I647" s="754">
        <v>143.4</v>
      </c>
      <c r="J647" s="246"/>
      <c r="K647" s="288"/>
      <c r="L647" s="293"/>
      <c r="M647" s="765" t="s">
        <v>691</v>
      </c>
      <c r="N647" s="759">
        <v>132.30000000000001</v>
      </c>
      <c r="O647" s="761"/>
      <c r="P647" s="762"/>
    </row>
    <row r="648" spans="1:19" ht="15.5" x14ac:dyDescent="0.35">
      <c r="A648" s="755">
        <v>44974</v>
      </c>
      <c r="B648" s="764" t="s">
        <v>693</v>
      </c>
      <c r="C648" s="1205">
        <v>97.48</v>
      </c>
      <c r="D648" s="732">
        <v>117.72</v>
      </c>
      <c r="E648" s="757"/>
      <c r="F648" s="758">
        <v>44957</v>
      </c>
      <c r="G648" s="821">
        <v>128.6</v>
      </c>
      <c r="H648" s="868">
        <f t="shared" si="33"/>
        <v>128.5</v>
      </c>
      <c r="I648" s="759">
        <v>143.4</v>
      </c>
      <c r="J648" s="246"/>
      <c r="K648" s="288"/>
      <c r="L648" s="293"/>
      <c r="M648" s="765" t="s">
        <v>691</v>
      </c>
      <c r="N648" s="759">
        <v>132.30000000000001</v>
      </c>
      <c r="O648" s="761"/>
    </row>
    <row r="649" spans="1:19" x14ac:dyDescent="0.35">
      <c r="A649" s="766">
        <v>44985</v>
      </c>
      <c r="B649" s="767" t="s">
        <v>693</v>
      </c>
      <c r="C649" s="1206">
        <v>97.48</v>
      </c>
      <c r="D649" s="753">
        <v>117.72</v>
      </c>
      <c r="E649" s="743"/>
      <c r="F649" s="766">
        <v>44985</v>
      </c>
      <c r="G649" s="821">
        <v>128.4</v>
      </c>
      <c r="H649" s="868">
        <f t="shared" si="33"/>
        <v>128.30000000000001</v>
      </c>
      <c r="I649" s="754">
        <v>143.19999999999999</v>
      </c>
      <c r="J649" s="246"/>
      <c r="K649" s="288"/>
      <c r="L649" s="293"/>
      <c r="M649" s="765" t="s">
        <v>691</v>
      </c>
      <c r="N649" s="759">
        <v>132.30000000000001</v>
      </c>
      <c r="O649" s="771"/>
    </row>
    <row r="650" spans="1:19" x14ac:dyDescent="0.35">
      <c r="A650" s="766">
        <v>45000</v>
      </c>
      <c r="B650" s="768" t="s">
        <v>694</v>
      </c>
      <c r="C650" s="1207">
        <v>98.38</v>
      </c>
      <c r="D650" s="750">
        <v>118.8</v>
      </c>
      <c r="E650" s="743"/>
      <c r="F650" s="769">
        <v>44985</v>
      </c>
      <c r="G650" s="821">
        <v>128.4</v>
      </c>
      <c r="H650" s="868">
        <f t="shared" si="33"/>
        <v>128.30000000000001</v>
      </c>
      <c r="I650" s="759">
        <v>143.19999999999999</v>
      </c>
      <c r="J650" s="246"/>
      <c r="K650" s="288"/>
      <c r="L650" s="293"/>
      <c r="M650" s="765" t="s">
        <v>691</v>
      </c>
      <c r="N650" s="759">
        <v>132.30000000000001</v>
      </c>
      <c r="O650" s="770"/>
    </row>
    <row r="651" spans="1:19" x14ac:dyDescent="0.35">
      <c r="A651" s="766">
        <v>45016</v>
      </c>
      <c r="B651" s="767" t="s">
        <v>694</v>
      </c>
      <c r="C651" s="1206">
        <v>98.38</v>
      </c>
      <c r="D651" s="753">
        <v>118.8</v>
      </c>
      <c r="E651" s="743"/>
      <c r="F651" s="766">
        <v>45016</v>
      </c>
      <c r="G651" s="821">
        <v>127.3</v>
      </c>
      <c r="H651" s="868">
        <f t="shared" si="33"/>
        <v>127.2</v>
      </c>
      <c r="I651" s="754">
        <v>142</v>
      </c>
      <c r="J651" s="246"/>
      <c r="K651" s="288"/>
      <c r="L651" s="293"/>
      <c r="M651" s="765" t="s">
        <v>691</v>
      </c>
      <c r="N651" s="759">
        <v>132.30000000000001</v>
      </c>
      <c r="O651" s="752"/>
    </row>
    <row r="652" spans="1:19" x14ac:dyDescent="0.35">
      <c r="A652" s="766">
        <v>45023</v>
      </c>
      <c r="B652" s="767" t="s">
        <v>694</v>
      </c>
      <c r="C652" s="1206">
        <v>98.38</v>
      </c>
      <c r="D652" s="753">
        <v>118.8</v>
      </c>
      <c r="E652" s="743"/>
      <c r="F652" s="769">
        <v>45016</v>
      </c>
      <c r="G652" s="821">
        <v>127.3</v>
      </c>
      <c r="H652" s="868">
        <f t="shared" si="33"/>
        <v>127.2</v>
      </c>
      <c r="I652" s="759">
        <v>142</v>
      </c>
      <c r="J652" s="246"/>
      <c r="K652" s="288"/>
      <c r="L652" s="293"/>
      <c r="M652" s="760" t="s">
        <v>695</v>
      </c>
      <c r="N652" s="754">
        <v>133.80000000000001</v>
      </c>
      <c r="O652" s="752"/>
    </row>
    <row r="653" spans="1:19" x14ac:dyDescent="0.35">
      <c r="A653" s="766">
        <v>45030</v>
      </c>
      <c r="B653" s="768" t="s">
        <v>696</v>
      </c>
      <c r="C653" s="1207">
        <v>98.64</v>
      </c>
      <c r="D653" s="750">
        <v>119.12</v>
      </c>
      <c r="E653" s="743"/>
      <c r="F653" s="769">
        <v>45016</v>
      </c>
      <c r="G653" s="821">
        <v>127.3</v>
      </c>
      <c r="H653" s="868">
        <f t="shared" si="33"/>
        <v>127.2</v>
      </c>
      <c r="I653" s="759">
        <v>142</v>
      </c>
      <c r="J653" s="246"/>
      <c r="K653" s="288"/>
      <c r="L653" s="293"/>
      <c r="M653" s="765" t="s">
        <v>695</v>
      </c>
      <c r="N653" s="759">
        <v>133.80000000000001</v>
      </c>
      <c r="O653" s="752"/>
    </row>
    <row r="654" spans="1:19" s="79" customFormat="1" ht="16.5" x14ac:dyDescent="0.35">
      <c r="A654" s="766">
        <v>45044</v>
      </c>
      <c r="B654" s="767" t="s">
        <v>696</v>
      </c>
      <c r="C654" s="1206">
        <v>98.64</v>
      </c>
      <c r="D654" s="753">
        <v>119.12</v>
      </c>
      <c r="E654" s="743"/>
      <c r="F654" s="766">
        <v>45044</v>
      </c>
      <c r="G654" s="821">
        <v>129.19999999999999</v>
      </c>
      <c r="H654" s="868">
        <f t="shared" si="33"/>
        <v>129.1</v>
      </c>
      <c r="I654" s="754">
        <v>144.1</v>
      </c>
      <c r="J654" s="246"/>
      <c r="K654" s="288"/>
      <c r="L654" s="293"/>
      <c r="M654" s="765" t="s">
        <v>695</v>
      </c>
      <c r="N654" s="759">
        <v>133.80000000000001</v>
      </c>
      <c r="O654" s="752"/>
      <c r="P654" s="738"/>
      <c r="Q654" s="738"/>
      <c r="R654" s="738"/>
      <c r="S654" s="738"/>
    </row>
    <row r="655" spans="1:19" ht="15.5" x14ac:dyDescent="0.35">
      <c r="A655" s="755">
        <v>45058</v>
      </c>
      <c r="B655" s="764" t="s">
        <v>697</v>
      </c>
      <c r="C655" s="1205">
        <v>99.79</v>
      </c>
      <c r="D655" s="735">
        <v>120.51</v>
      </c>
      <c r="E655" s="757"/>
      <c r="F655" s="758">
        <v>45044</v>
      </c>
      <c r="G655" s="821">
        <v>129.19999999999999</v>
      </c>
      <c r="H655" s="868">
        <f t="shared" si="33"/>
        <v>129.1</v>
      </c>
      <c r="I655" s="759">
        <v>144.1</v>
      </c>
      <c r="J655" s="246"/>
      <c r="K655" s="288"/>
      <c r="L655" s="293"/>
      <c r="M655" s="765" t="s">
        <v>695</v>
      </c>
      <c r="N655" s="759">
        <v>133.80000000000001</v>
      </c>
      <c r="O655" s="761"/>
    </row>
    <row r="656" spans="1:19" s="763" customFormat="1" ht="16.5" x14ac:dyDescent="0.35">
      <c r="A656" s="755">
        <v>45077</v>
      </c>
      <c r="B656" s="756" t="s">
        <v>697</v>
      </c>
      <c r="C656" s="1204">
        <v>99.79</v>
      </c>
      <c r="D656" s="735">
        <v>120.51</v>
      </c>
      <c r="E656" s="757"/>
      <c r="F656" s="755">
        <v>45077</v>
      </c>
      <c r="G656" s="821">
        <v>131.69999999999999</v>
      </c>
      <c r="H656" s="868">
        <f t="shared" si="33"/>
        <v>131.6</v>
      </c>
      <c r="I656" s="754">
        <v>146.9</v>
      </c>
      <c r="J656" s="246"/>
      <c r="K656" s="288"/>
      <c r="L656" s="293"/>
      <c r="M656" s="765" t="s">
        <v>695</v>
      </c>
      <c r="N656" s="759">
        <v>133.80000000000001</v>
      </c>
      <c r="O656" s="761"/>
      <c r="P656" s="762"/>
    </row>
    <row r="657" spans="1:16" s="763" customFormat="1" ht="16.5" x14ac:dyDescent="0.35">
      <c r="A657" s="755">
        <v>45092</v>
      </c>
      <c r="B657" s="764" t="s">
        <v>698</v>
      </c>
      <c r="C657" s="1205">
        <v>99.09</v>
      </c>
      <c r="D657" s="732">
        <v>119.66</v>
      </c>
      <c r="E657" s="757"/>
      <c r="F657" s="758">
        <v>45077</v>
      </c>
      <c r="G657" s="821">
        <v>131.69999999999999</v>
      </c>
      <c r="H657" s="868">
        <f t="shared" si="33"/>
        <v>131.6</v>
      </c>
      <c r="I657" s="759">
        <v>146.9</v>
      </c>
      <c r="J657" s="246"/>
      <c r="K657" s="288"/>
      <c r="L657" s="293"/>
      <c r="M657" s="765" t="s">
        <v>695</v>
      </c>
      <c r="N657" s="759">
        <v>133.80000000000001</v>
      </c>
      <c r="O657" s="761"/>
      <c r="P657" s="762"/>
    </row>
    <row r="658" spans="1:16" ht="15.5" x14ac:dyDescent="0.35">
      <c r="A658" s="755">
        <v>45107</v>
      </c>
      <c r="B658" s="756" t="s">
        <v>698</v>
      </c>
      <c r="C658" s="1204">
        <v>99.09</v>
      </c>
      <c r="D658" s="735">
        <v>119.66</v>
      </c>
      <c r="E658" s="757"/>
      <c r="F658" s="755">
        <v>45107</v>
      </c>
      <c r="G658" s="821">
        <v>130</v>
      </c>
      <c r="H658" s="868">
        <f t="shared" si="33"/>
        <v>129.9</v>
      </c>
      <c r="I658" s="754">
        <v>145</v>
      </c>
      <c r="J658" s="246"/>
      <c r="K658" s="288"/>
      <c r="L658" s="293"/>
      <c r="M658" s="765" t="s">
        <v>695</v>
      </c>
      <c r="N658" s="759">
        <v>133.80000000000001</v>
      </c>
      <c r="O658" s="761"/>
    </row>
    <row r="659" spans="1:16" s="763" customFormat="1" ht="16.5" x14ac:dyDescent="0.35">
      <c r="A659" s="755">
        <v>45114</v>
      </c>
      <c r="B659" s="756" t="s">
        <v>698</v>
      </c>
      <c r="C659" s="1204">
        <v>99.09</v>
      </c>
      <c r="D659" s="735">
        <v>119.66</v>
      </c>
      <c r="E659" s="757"/>
      <c r="F659" s="758">
        <v>45107</v>
      </c>
      <c r="G659" s="821">
        <v>130</v>
      </c>
      <c r="H659" s="868">
        <f t="shared" si="33"/>
        <v>129.9</v>
      </c>
      <c r="I659" s="759">
        <v>145</v>
      </c>
      <c r="J659" s="246"/>
      <c r="K659" s="288"/>
      <c r="L659" s="293"/>
      <c r="M659" s="760" t="s">
        <v>699</v>
      </c>
      <c r="N659" s="754">
        <v>134.6</v>
      </c>
      <c r="O659" s="761"/>
      <c r="P659" s="762"/>
    </row>
    <row r="660" spans="1:16" s="763" customFormat="1" ht="16.5" x14ac:dyDescent="0.35">
      <c r="A660" s="755">
        <v>45120</v>
      </c>
      <c r="B660" s="764" t="s">
        <v>700</v>
      </c>
      <c r="C660" s="1205">
        <v>99.52</v>
      </c>
      <c r="D660" s="772">
        <v>120.18</v>
      </c>
      <c r="E660" s="757"/>
      <c r="F660" s="758">
        <v>45107</v>
      </c>
      <c r="G660" s="821">
        <v>130</v>
      </c>
      <c r="H660" s="868">
        <f t="shared" si="33"/>
        <v>129.9</v>
      </c>
      <c r="I660" s="759">
        <v>145</v>
      </c>
      <c r="J660" s="246"/>
      <c r="K660" s="288"/>
      <c r="L660" s="293"/>
      <c r="M660" s="765" t="s">
        <v>699</v>
      </c>
      <c r="N660" s="759">
        <v>134.6</v>
      </c>
      <c r="O660" s="761"/>
      <c r="P660" s="762"/>
    </row>
    <row r="661" spans="1:16" s="763" customFormat="1" ht="16.5" x14ac:dyDescent="0.35">
      <c r="A661" s="755">
        <v>45135</v>
      </c>
      <c r="B661" s="756" t="s">
        <v>700</v>
      </c>
      <c r="C661" s="1204">
        <v>99.52</v>
      </c>
      <c r="D661" s="773">
        <v>120.18</v>
      </c>
      <c r="E661" s="757"/>
      <c r="F661" s="755">
        <v>45135</v>
      </c>
      <c r="G661" s="821">
        <v>131.69999999999999</v>
      </c>
      <c r="H661" s="868">
        <f t="shared" si="33"/>
        <v>131.6</v>
      </c>
      <c r="I661" s="754">
        <v>146.9</v>
      </c>
      <c r="J661" s="246"/>
      <c r="K661" s="288"/>
      <c r="L661" s="293"/>
      <c r="M661" s="765" t="s">
        <v>699</v>
      </c>
      <c r="N661" s="759">
        <v>134.6</v>
      </c>
      <c r="O661" s="761"/>
      <c r="P661" s="762"/>
    </row>
    <row r="662" spans="1:16" s="763" customFormat="1" ht="16.5" x14ac:dyDescent="0.35">
      <c r="A662" s="755">
        <v>45149</v>
      </c>
      <c r="B662" s="764" t="s">
        <v>701</v>
      </c>
      <c r="C662" s="1205">
        <v>100.82</v>
      </c>
      <c r="D662" s="772">
        <v>121.75</v>
      </c>
      <c r="E662" s="757"/>
      <c r="F662" s="758">
        <v>45135</v>
      </c>
      <c r="G662" s="821">
        <v>131.69999999999999</v>
      </c>
      <c r="H662" s="868">
        <f t="shared" si="33"/>
        <v>131.6</v>
      </c>
      <c r="I662" s="759">
        <v>146.9</v>
      </c>
      <c r="J662" s="246"/>
      <c r="K662" s="288"/>
      <c r="L662" s="293"/>
      <c r="M662" s="765" t="s">
        <v>699</v>
      </c>
      <c r="N662" s="759">
        <v>134.6</v>
      </c>
      <c r="O662" s="761"/>
      <c r="P662" s="762"/>
    </row>
    <row r="663" spans="1:16" s="763" customFormat="1" ht="16.5" x14ac:dyDescent="0.35">
      <c r="A663" s="755">
        <v>45169</v>
      </c>
      <c r="B663" s="756" t="s">
        <v>701</v>
      </c>
      <c r="C663" s="1204">
        <v>100.82</v>
      </c>
      <c r="D663" s="773">
        <v>121.75</v>
      </c>
      <c r="E663" s="757"/>
      <c r="F663" s="755">
        <v>45169</v>
      </c>
      <c r="G663" s="821">
        <v>126.5</v>
      </c>
      <c r="H663" s="868">
        <f t="shared" si="33"/>
        <v>126.4</v>
      </c>
      <c r="I663" s="754">
        <v>141.1</v>
      </c>
      <c r="J663" s="246"/>
      <c r="K663" s="288"/>
      <c r="L663" s="293"/>
      <c r="M663" s="765" t="s">
        <v>699</v>
      </c>
      <c r="N663" s="759">
        <v>134.6</v>
      </c>
      <c r="O663" s="761"/>
      <c r="P663" s="762"/>
    </row>
    <row r="664" spans="1:16" s="763" customFormat="1" ht="16.5" x14ac:dyDescent="0.35">
      <c r="A664" s="755">
        <v>45184</v>
      </c>
      <c r="B664" s="764" t="s">
        <v>702</v>
      </c>
      <c r="C664" s="1205">
        <v>101.12</v>
      </c>
      <c r="D664" s="772">
        <v>122.11</v>
      </c>
      <c r="E664" s="757"/>
      <c r="F664" s="758">
        <v>45169</v>
      </c>
      <c r="G664" s="821">
        <v>126.5</v>
      </c>
      <c r="H664" s="868">
        <f t="shared" si="33"/>
        <v>126.4</v>
      </c>
      <c r="I664" s="759">
        <v>141.1</v>
      </c>
      <c r="J664" s="246"/>
      <c r="K664" s="288"/>
      <c r="L664" s="293"/>
      <c r="M664" s="765" t="s">
        <v>699</v>
      </c>
      <c r="N664" s="759">
        <v>134.6</v>
      </c>
      <c r="O664" s="761"/>
      <c r="P664" s="762"/>
    </row>
    <row r="665" spans="1:16" s="763" customFormat="1" ht="16.5" x14ac:dyDescent="0.35">
      <c r="A665" s="755">
        <v>45198</v>
      </c>
      <c r="B665" s="756" t="s">
        <v>702</v>
      </c>
      <c r="C665" s="1204">
        <v>101.12</v>
      </c>
      <c r="D665" s="773">
        <v>122.11</v>
      </c>
      <c r="E665" s="757"/>
      <c r="F665" s="755">
        <v>45198</v>
      </c>
      <c r="G665" s="821">
        <v>124.4</v>
      </c>
      <c r="H665" s="868">
        <f t="shared" si="33"/>
        <v>124.3</v>
      </c>
      <c r="I665" s="754">
        <v>138.69999999999999</v>
      </c>
      <c r="J665" s="246"/>
      <c r="K665" s="288"/>
      <c r="L665" s="293"/>
      <c r="M665" s="765" t="s">
        <v>699</v>
      </c>
      <c r="N665" s="759">
        <v>134.6</v>
      </c>
      <c r="O665" s="761"/>
      <c r="P665" s="762"/>
    </row>
    <row r="666" spans="1:16" s="763" customFormat="1" ht="16.5" x14ac:dyDescent="0.35">
      <c r="A666" s="755">
        <v>45205</v>
      </c>
      <c r="B666" s="756" t="s">
        <v>702</v>
      </c>
      <c r="C666" s="718">
        <v>101.12</v>
      </c>
      <c r="D666" s="773">
        <v>122.11</v>
      </c>
      <c r="E666" s="757"/>
      <c r="F666" s="758">
        <v>45198</v>
      </c>
      <c r="G666" s="821">
        <v>124.4</v>
      </c>
      <c r="H666" s="868">
        <f t="shared" si="33"/>
        <v>124.3</v>
      </c>
      <c r="I666" s="759">
        <v>138.69999999999999</v>
      </c>
      <c r="J666" s="246"/>
      <c r="K666" s="288"/>
      <c r="L666" s="293"/>
      <c r="M666" s="760" t="s">
        <v>703</v>
      </c>
      <c r="N666" s="754">
        <v>136</v>
      </c>
      <c r="O666" s="761"/>
      <c r="P666" s="762"/>
    </row>
    <row r="667" spans="1:16" s="763" customFormat="1" ht="16.5" x14ac:dyDescent="0.35">
      <c r="A667" s="755">
        <v>45212</v>
      </c>
      <c r="B667" s="764" t="s">
        <v>704</v>
      </c>
      <c r="C667" s="717">
        <v>100.15</v>
      </c>
      <c r="D667" s="772">
        <v>120.94</v>
      </c>
      <c r="E667" s="757"/>
      <c r="F667" s="758">
        <v>45198</v>
      </c>
      <c r="G667" s="821">
        <v>124.4</v>
      </c>
      <c r="H667" s="868">
        <f t="shared" si="33"/>
        <v>124.3</v>
      </c>
      <c r="I667" s="759">
        <v>138.69999999999999</v>
      </c>
      <c r="J667" s="246"/>
      <c r="K667" s="288"/>
      <c r="L667" s="293"/>
      <c r="M667" s="765" t="s">
        <v>703</v>
      </c>
      <c r="N667" s="759">
        <v>136</v>
      </c>
      <c r="O667" s="761"/>
      <c r="P667" s="762"/>
    </row>
    <row r="668" spans="1:16" s="763" customFormat="1" ht="16.5" x14ac:dyDescent="0.35">
      <c r="A668" s="755"/>
      <c r="B668" s="1000" t="s">
        <v>146</v>
      </c>
      <c r="C668" s="1203"/>
      <c r="D668" s="772"/>
      <c r="E668" s="757"/>
      <c r="F668" s="758"/>
      <c r="G668" s="821"/>
      <c r="H668" s="868"/>
      <c r="I668" s="759"/>
      <c r="J668" s="246"/>
      <c r="K668" s="288"/>
      <c r="L668" s="293"/>
      <c r="M668" s="765"/>
      <c r="N668" s="759"/>
      <c r="O668" s="761"/>
      <c r="P668" s="762"/>
    </row>
    <row r="669" spans="1:16" s="763" customFormat="1" ht="16.5" x14ac:dyDescent="0.35">
      <c r="A669" s="755"/>
      <c r="B669" s="1000" t="s">
        <v>781</v>
      </c>
      <c r="C669" s="1203"/>
      <c r="D669" s="772"/>
      <c r="E669" s="757"/>
      <c r="F669" s="758"/>
      <c r="G669" s="821"/>
      <c r="H669" s="868"/>
      <c r="I669" s="759"/>
      <c r="J669" s="246"/>
      <c r="K669" s="288"/>
      <c r="L669" s="293"/>
      <c r="M669" s="765"/>
      <c r="N669" s="759"/>
      <c r="O669" s="761"/>
      <c r="P669" s="762"/>
    </row>
    <row r="670" spans="1:16" s="763" customFormat="1" ht="16.5" x14ac:dyDescent="0.35">
      <c r="A670" s="959">
        <v>45230</v>
      </c>
      <c r="B670" s="960" t="s">
        <v>704</v>
      </c>
      <c r="C670" s="721">
        <v>100.15</v>
      </c>
      <c r="D670" s="967">
        <v>120.94</v>
      </c>
      <c r="E670" s="962"/>
      <c r="F670" s="959">
        <v>45230</v>
      </c>
      <c r="G670" s="963">
        <v>122.7</v>
      </c>
      <c r="H670" s="964">
        <f t="shared" si="33"/>
        <v>122.6</v>
      </c>
      <c r="I670" s="966">
        <v>136.80000000000001</v>
      </c>
      <c r="J670" s="1084"/>
      <c r="K670" s="1088"/>
      <c r="L670" s="1089"/>
      <c r="M670" s="295" t="s">
        <v>703</v>
      </c>
      <c r="N670" s="1009">
        <v>136</v>
      </c>
      <c r="O670" s="1090"/>
      <c r="P670" s="762"/>
    </row>
    <row r="671" spans="1:16" s="763" customFormat="1" ht="16.5" x14ac:dyDescent="0.35">
      <c r="A671" s="755">
        <v>45245</v>
      </c>
      <c r="B671" s="764" t="s">
        <v>705</v>
      </c>
      <c r="C671" s="1205">
        <v>100.4</v>
      </c>
      <c r="D671" s="772">
        <v>121.24</v>
      </c>
      <c r="E671" s="757"/>
      <c r="F671" s="758">
        <v>45230</v>
      </c>
      <c r="G671" s="821">
        <v>122.7</v>
      </c>
      <c r="H671" s="868">
        <f t="shared" si="33"/>
        <v>122.6</v>
      </c>
      <c r="I671" s="759">
        <v>136.80000000000001</v>
      </c>
      <c r="J671" s="246"/>
      <c r="K671" s="288"/>
      <c r="L671" s="293"/>
      <c r="M671" s="765" t="s">
        <v>703</v>
      </c>
      <c r="N671" s="759">
        <v>136</v>
      </c>
      <c r="O671" s="761"/>
      <c r="P671" s="762"/>
    </row>
    <row r="672" spans="1:16" s="763" customFormat="1" ht="16.5" x14ac:dyDescent="0.35">
      <c r="A672" s="755">
        <v>45260</v>
      </c>
      <c r="B672" s="756" t="s">
        <v>705</v>
      </c>
      <c r="C672" s="1204">
        <v>100.4</v>
      </c>
      <c r="D672" s="773">
        <v>121.24</v>
      </c>
      <c r="E672" s="757"/>
      <c r="F672" s="755">
        <v>45260</v>
      </c>
      <c r="G672" s="821">
        <v>122.5</v>
      </c>
      <c r="H672" s="868">
        <f t="shared" ref="H672:H678" si="34">ROUND(I672/1.1161,1)</f>
        <v>122.4</v>
      </c>
      <c r="I672" s="754">
        <v>136.6</v>
      </c>
      <c r="J672" s="246"/>
      <c r="K672" s="288"/>
      <c r="L672" s="293"/>
      <c r="M672" s="765" t="s">
        <v>703</v>
      </c>
      <c r="N672" s="759">
        <v>136</v>
      </c>
      <c r="O672" s="761"/>
      <c r="P672" s="762"/>
    </row>
    <row r="673" spans="1:16" ht="15.5" x14ac:dyDescent="0.35">
      <c r="A673" s="755">
        <v>45275</v>
      </c>
      <c r="B673" s="764" t="s">
        <v>706</v>
      </c>
      <c r="C673" s="1205">
        <v>98.92</v>
      </c>
      <c r="D673" s="772">
        <v>119.45</v>
      </c>
      <c r="E673" s="757"/>
      <c r="F673" s="758">
        <v>45260</v>
      </c>
      <c r="G673" s="821">
        <v>122.5</v>
      </c>
      <c r="H673" s="868">
        <f t="shared" si="34"/>
        <v>122.4</v>
      </c>
      <c r="I673" s="759">
        <v>136.6</v>
      </c>
      <c r="J673" s="246"/>
      <c r="K673" s="288"/>
      <c r="L673" s="288"/>
      <c r="M673" s="765" t="s">
        <v>703</v>
      </c>
      <c r="N673" s="759">
        <v>136</v>
      </c>
    </row>
    <row r="674" spans="1:16" ht="15.5" x14ac:dyDescent="0.35">
      <c r="A674" s="755">
        <v>45275</v>
      </c>
      <c r="B674" s="756" t="s">
        <v>705</v>
      </c>
      <c r="C674" s="1204">
        <v>98.92</v>
      </c>
      <c r="D674" s="773">
        <v>119.45</v>
      </c>
      <c r="E674" s="757"/>
      <c r="F674" s="758">
        <v>45260</v>
      </c>
      <c r="G674" s="821">
        <v>122.5</v>
      </c>
      <c r="H674" s="868">
        <f t="shared" si="34"/>
        <v>122.4</v>
      </c>
      <c r="I674" s="759">
        <v>136.6</v>
      </c>
      <c r="J674" s="246"/>
      <c r="K674" s="288"/>
      <c r="L674" s="293"/>
      <c r="M674" s="760" t="s">
        <v>706</v>
      </c>
      <c r="N674" s="754">
        <v>136.80000000000001</v>
      </c>
    </row>
    <row r="675" spans="1:16" s="763" customFormat="1" ht="16.5" x14ac:dyDescent="0.35">
      <c r="A675" s="755">
        <v>45282</v>
      </c>
      <c r="B675" s="756" t="s">
        <v>705</v>
      </c>
      <c r="C675" s="1204">
        <v>98.92</v>
      </c>
      <c r="D675" s="773">
        <v>119.45</v>
      </c>
      <c r="E675" s="757"/>
      <c r="F675" s="755">
        <v>45282</v>
      </c>
      <c r="G675" s="821">
        <v>123.2</v>
      </c>
      <c r="H675" s="868">
        <f t="shared" si="34"/>
        <v>123.1</v>
      </c>
      <c r="I675" s="754">
        <v>137.4</v>
      </c>
      <c r="J675" s="246"/>
      <c r="K675" s="288"/>
      <c r="L675" s="293"/>
      <c r="M675" s="765" t="s">
        <v>706</v>
      </c>
      <c r="N675" s="759">
        <v>136.80000000000001</v>
      </c>
      <c r="O675" s="761"/>
      <c r="P675" s="762"/>
    </row>
    <row r="676" spans="1:16" s="763" customFormat="1" ht="16.5" x14ac:dyDescent="0.35">
      <c r="A676" s="755">
        <v>45303</v>
      </c>
      <c r="B676" s="764" t="s">
        <v>707</v>
      </c>
      <c r="C676" s="1205">
        <v>99.41</v>
      </c>
      <c r="D676" s="772">
        <v>120.04</v>
      </c>
      <c r="E676" s="757"/>
      <c r="F676" s="758">
        <v>45282</v>
      </c>
      <c r="G676" s="821">
        <v>123.2</v>
      </c>
      <c r="H676" s="868">
        <f t="shared" si="34"/>
        <v>123.1</v>
      </c>
      <c r="I676" s="759">
        <v>137.4</v>
      </c>
      <c r="J676" s="246"/>
      <c r="K676" s="288"/>
      <c r="L676" s="293"/>
      <c r="M676" s="765" t="s">
        <v>706</v>
      </c>
      <c r="N676" s="759">
        <v>136.80000000000001</v>
      </c>
      <c r="O676" s="761"/>
      <c r="P676" s="762"/>
    </row>
    <row r="677" spans="1:16" s="763" customFormat="1" ht="16.5" x14ac:dyDescent="0.35">
      <c r="A677" s="755">
        <v>45322</v>
      </c>
      <c r="B677" s="756" t="s">
        <v>707</v>
      </c>
      <c r="C677" s="1204">
        <v>99.41</v>
      </c>
      <c r="D677" s="773">
        <v>120.04</v>
      </c>
      <c r="E677" s="757"/>
      <c r="F677" s="755">
        <v>45322</v>
      </c>
      <c r="G677" s="821">
        <v>124.5</v>
      </c>
      <c r="H677" s="868">
        <f t="shared" si="34"/>
        <v>124.5</v>
      </c>
      <c r="I677" s="754">
        <v>138.9</v>
      </c>
      <c r="J677" s="246"/>
      <c r="K677" s="288"/>
      <c r="L677" s="293"/>
      <c r="M677" s="765" t="s">
        <v>706</v>
      </c>
      <c r="N677" s="759">
        <v>136.80000000000001</v>
      </c>
      <c r="O677" s="761"/>
      <c r="P677" s="762"/>
    </row>
    <row r="678" spans="1:16" ht="15.5" x14ac:dyDescent="0.35">
      <c r="A678" s="755">
        <v>45338</v>
      </c>
      <c r="B678" s="764" t="s">
        <v>708</v>
      </c>
      <c r="C678" s="1205">
        <v>98.83</v>
      </c>
      <c r="D678" s="772">
        <v>119.35</v>
      </c>
      <c r="E678" s="757"/>
      <c r="F678" s="758">
        <v>45322</v>
      </c>
      <c r="G678" s="821">
        <v>124.5</v>
      </c>
      <c r="H678" s="868">
        <f t="shared" si="34"/>
        <v>124.5</v>
      </c>
      <c r="I678" s="759">
        <v>138.9</v>
      </c>
      <c r="J678" s="246"/>
      <c r="K678" s="288"/>
      <c r="L678" s="293"/>
      <c r="M678" s="765" t="s">
        <v>706</v>
      </c>
      <c r="N678" s="759">
        <v>136.80000000000001</v>
      </c>
      <c r="O678" s="761"/>
    </row>
    <row r="679" spans="1:16" ht="15.5" x14ac:dyDescent="0.35">
      <c r="A679" s="755">
        <v>45350</v>
      </c>
      <c r="B679" s="756" t="s">
        <v>708</v>
      </c>
      <c r="C679" s="1204">
        <v>98.83</v>
      </c>
      <c r="D679" s="773">
        <v>119.35</v>
      </c>
      <c r="E679" s="757"/>
      <c r="F679" s="755">
        <v>45350</v>
      </c>
      <c r="G679" s="821">
        <f>I679/1.1153</f>
        <v>124.27149645835202</v>
      </c>
      <c r="H679" s="1001">
        <f>ROUND(I679/1.1161,1)</f>
        <v>124.2</v>
      </c>
      <c r="I679" s="81">
        <v>138.6</v>
      </c>
      <c r="J679" s="246"/>
      <c r="K679" s="288"/>
      <c r="L679" s="293"/>
      <c r="M679" s="765" t="s">
        <v>706</v>
      </c>
      <c r="N679" s="759">
        <v>136.80000000000001</v>
      </c>
      <c r="O679" s="761"/>
    </row>
    <row r="680" spans="1:16" ht="15.5" x14ac:dyDescent="0.35">
      <c r="A680" s="755"/>
      <c r="B680" s="756"/>
      <c r="C680" s="1204"/>
      <c r="D680" s="773"/>
      <c r="E680" s="757"/>
      <c r="F680" s="957" t="s">
        <v>786</v>
      </c>
      <c r="G680" s="821"/>
      <c r="H680" s="868"/>
      <c r="I680" s="754"/>
      <c r="J680" s="246"/>
      <c r="K680" s="288"/>
      <c r="L680" s="293"/>
      <c r="M680" s="765"/>
      <c r="N680" s="759"/>
      <c r="O680" s="761"/>
    </row>
    <row r="681" spans="1:16" ht="15.5" x14ac:dyDescent="0.35">
      <c r="A681" s="755"/>
      <c r="B681" s="756"/>
      <c r="C681" s="1204"/>
      <c r="D681" s="773"/>
      <c r="E681" s="757"/>
      <c r="F681" s="755"/>
      <c r="G681" s="821"/>
      <c r="H681" s="868"/>
      <c r="I681" s="754"/>
      <c r="J681" s="246"/>
      <c r="K681" s="288"/>
      <c r="L681" s="293"/>
      <c r="M681" s="765"/>
      <c r="N681" s="759"/>
      <c r="O681" s="761"/>
    </row>
    <row r="682" spans="1:16" ht="15.5" x14ac:dyDescent="0.35">
      <c r="A682" s="755">
        <v>45351</v>
      </c>
      <c r="B682" s="774" t="s">
        <v>708</v>
      </c>
      <c r="C682" s="1208">
        <v>98.83</v>
      </c>
      <c r="D682" s="775">
        <v>119.35</v>
      </c>
      <c r="E682" s="776"/>
      <c r="F682" s="777">
        <v>45351</v>
      </c>
      <c r="G682" s="81">
        <v>124.2</v>
      </c>
      <c r="H682" s="778">
        <v>124.2</v>
      </c>
      <c r="I682" s="855"/>
      <c r="J682" s="858"/>
      <c r="K682" s="859"/>
      <c r="L682" s="860"/>
      <c r="M682" s="779" t="s">
        <v>706</v>
      </c>
      <c r="N682" s="780">
        <v>136.80000000000001</v>
      </c>
      <c r="O682" s="781"/>
    </row>
    <row r="683" spans="1:16" ht="15.5" x14ac:dyDescent="0.35">
      <c r="A683" s="755">
        <v>45366</v>
      </c>
      <c r="B683" s="764" t="s">
        <v>709</v>
      </c>
      <c r="C683" s="1205">
        <v>100.08</v>
      </c>
      <c r="D683" s="772">
        <v>120.85</v>
      </c>
      <c r="E683" s="757"/>
      <c r="F683" s="758">
        <v>45351</v>
      </c>
      <c r="G683" s="82">
        <v>124.2</v>
      </c>
      <c r="H683" s="759">
        <v>124.2</v>
      </c>
      <c r="I683" s="856"/>
      <c r="J683" s="246"/>
      <c r="K683" s="288"/>
      <c r="L683" s="293"/>
      <c r="M683" s="765" t="s">
        <v>706</v>
      </c>
      <c r="N683" s="759">
        <v>136.80000000000001</v>
      </c>
      <c r="O683" s="761"/>
    </row>
    <row r="684" spans="1:16" ht="15.5" x14ac:dyDescent="0.35">
      <c r="A684" s="755">
        <v>45370</v>
      </c>
      <c r="B684" s="756" t="s">
        <v>709</v>
      </c>
      <c r="C684" s="1204">
        <v>100.08</v>
      </c>
      <c r="D684" s="773">
        <v>120.85</v>
      </c>
      <c r="E684" s="757"/>
      <c r="F684" s="758">
        <v>45351</v>
      </c>
      <c r="G684" s="82">
        <v>124.2</v>
      </c>
      <c r="H684" s="759">
        <v>124.2</v>
      </c>
      <c r="I684" s="856"/>
      <c r="J684" s="246"/>
      <c r="K684" s="288"/>
      <c r="L684" s="293"/>
      <c r="M684" s="760" t="s">
        <v>710</v>
      </c>
      <c r="N684" s="754">
        <v>137.6</v>
      </c>
      <c r="O684" s="761"/>
    </row>
    <row r="685" spans="1:16" s="79" customFormat="1" ht="16.5" x14ac:dyDescent="0.35">
      <c r="A685" s="755">
        <v>45380</v>
      </c>
      <c r="B685" s="756" t="s">
        <v>709</v>
      </c>
      <c r="C685" s="1204">
        <v>100.08</v>
      </c>
      <c r="D685" s="773">
        <v>120.85</v>
      </c>
      <c r="E685" s="757"/>
      <c r="F685" s="755">
        <v>45380</v>
      </c>
      <c r="G685" s="81">
        <v>124.6</v>
      </c>
      <c r="H685" s="754">
        <v>124.6</v>
      </c>
      <c r="I685" s="857"/>
      <c r="J685" s="246"/>
      <c r="K685" s="288"/>
      <c r="L685" s="293"/>
      <c r="M685" s="765" t="s">
        <v>710</v>
      </c>
      <c r="N685" s="759">
        <v>137.6</v>
      </c>
      <c r="O685" s="761"/>
      <c r="P685"/>
    </row>
    <row r="686" spans="1:16" ht="15.5" x14ac:dyDescent="0.35">
      <c r="A686" s="755">
        <v>45394</v>
      </c>
      <c r="B686" s="756" t="s">
        <v>711</v>
      </c>
      <c r="C686" s="1204">
        <v>100</v>
      </c>
      <c r="D686" s="773">
        <v>120.76</v>
      </c>
      <c r="E686" s="757"/>
      <c r="F686" s="758">
        <v>45380</v>
      </c>
      <c r="G686" s="82">
        <v>124.6</v>
      </c>
      <c r="H686" s="759">
        <v>124.6</v>
      </c>
      <c r="I686" s="856"/>
      <c r="J686" s="246"/>
      <c r="K686" s="288"/>
      <c r="L686" s="293"/>
      <c r="M686" s="765" t="s">
        <v>710</v>
      </c>
      <c r="N686" s="759">
        <v>137.6</v>
      </c>
      <c r="O686" s="761"/>
    </row>
    <row r="687" spans="1:16" ht="15.5" x14ac:dyDescent="0.35">
      <c r="A687" s="755">
        <v>45412</v>
      </c>
      <c r="B687" s="756" t="s">
        <v>711</v>
      </c>
      <c r="C687" s="1204">
        <v>100</v>
      </c>
      <c r="D687" s="773">
        <v>120.76</v>
      </c>
      <c r="E687" s="757"/>
      <c r="F687" s="755">
        <v>45412</v>
      </c>
      <c r="G687" s="81">
        <v>124.5</v>
      </c>
      <c r="H687" s="754">
        <v>124.5</v>
      </c>
      <c r="I687" s="857"/>
      <c r="J687" s="246"/>
      <c r="K687" s="288"/>
      <c r="L687" s="293"/>
      <c r="M687" s="765" t="s">
        <v>710</v>
      </c>
      <c r="N687" s="759">
        <v>137.6</v>
      </c>
      <c r="O687" s="761"/>
    </row>
    <row r="688" spans="1:16" ht="15.5" x14ac:dyDescent="0.35">
      <c r="A688" s="755">
        <v>45427</v>
      </c>
      <c r="B688" s="764" t="s">
        <v>712</v>
      </c>
      <c r="C688" s="1205">
        <v>100.97</v>
      </c>
      <c r="D688" s="772">
        <v>121.93</v>
      </c>
      <c r="E688" s="757"/>
      <c r="F688" s="758">
        <v>45412</v>
      </c>
      <c r="G688" s="82">
        <v>124.5</v>
      </c>
      <c r="H688" s="759">
        <v>124.5</v>
      </c>
      <c r="I688" s="856"/>
      <c r="J688" s="246"/>
      <c r="K688" s="288"/>
      <c r="L688" s="293"/>
      <c r="M688" s="765" t="s">
        <v>710</v>
      </c>
      <c r="N688" s="759">
        <v>137.6</v>
      </c>
      <c r="O688" s="761"/>
    </row>
    <row r="689" spans="1:16" ht="15.5" x14ac:dyDescent="0.35">
      <c r="A689" s="755">
        <v>45443</v>
      </c>
      <c r="B689" s="756" t="s">
        <v>712</v>
      </c>
      <c r="C689" s="1204">
        <v>100.97</v>
      </c>
      <c r="D689" s="773">
        <v>121.93</v>
      </c>
      <c r="E689" s="757"/>
      <c r="F689" s="755">
        <v>45443</v>
      </c>
      <c r="G689" s="81">
        <v>123.1</v>
      </c>
      <c r="H689" s="754">
        <v>123.1</v>
      </c>
      <c r="I689" s="857"/>
      <c r="J689" s="246"/>
      <c r="K689" s="288"/>
      <c r="L689" s="293"/>
      <c r="M689" s="765" t="s">
        <v>710</v>
      </c>
      <c r="N689" s="759">
        <v>137.6</v>
      </c>
      <c r="O689" s="761"/>
    </row>
    <row r="690" spans="1:16" ht="15.5" x14ac:dyDescent="0.35">
      <c r="A690" s="755">
        <v>45457</v>
      </c>
      <c r="B690" s="764" t="s">
        <v>713</v>
      </c>
      <c r="C690" s="1205">
        <v>100.4</v>
      </c>
      <c r="D690" s="772">
        <v>121.24</v>
      </c>
      <c r="E690" s="757"/>
      <c r="F690" s="758">
        <v>45443</v>
      </c>
      <c r="G690" s="82">
        <v>123.1</v>
      </c>
      <c r="H690" s="759">
        <v>123.1</v>
      </c>
      <c r="I690" s="856"/>
      <c r="J690" s="246"/>
      <c r="K690" s="288"/>
      <c r="L690" s="293"/>
      <c r="M690" s="765" t="s">
        <v>710</v>
      </c>
      <c r="N690" s="759">
        <v>137.6</v>
      </c>
      <c r="O690" s="761"/>
    </row>
    <row r="691" spans="1:16" ht="15.5" x14ac:dyDescent="0.35">
      <c r="A691" s="755">
        <v>45467</v>
      </c>
      <c r="B691" s="756" t="s">
        <v>713</v>
      </c>
      <c r="C691" s="1204">
        <v>100.4</v>
      </c>
      <c r="D691" s="773">
        <v>121.24</v>
      </c>
      <c r="E691" s="757"/>
      <c r="F691" s="758">
        <v>45443</v>
      </c>
      <c r="G691" s="82">
        <v>123.1</v>
      </c>
      <c r="H691" s="759">
        <v>123.1</v>
      </c>
      <c r="I691" s="856"/>
      <c r="J691" s="246"/>
      <c r="K691" s="288"/>
      <c r="L691" s="293"/>
      <c r="M691" s="760" t="s">
        <v>714</v>
      </c>
      <c r="N691" s="754">
        <v>138.9</v>
      </c>
      <c r="O691" s="761"/>
    </row>
    <row r="692" spans="1:16" ht="15.5" x14ac:dyDescent="0.35">
      <c r="A692" s="755">
        <v>45471</v>
      </c>
      <c r="B692" s="756" t="s">
        <v>713</v>
      </c>
      <c r="C692" s="1204">
        <v>100.4</v>
      </c>
      <c r="D692" s="773">
        <v>121.24</v>
      </c>
      <c r="E692" s="757"/>
      <c r="F692" s="755">
        <v>45471</v>
      </c>
      <c r="G692" s="81">
        <v>122.8</v>
      </c>
      <c r="H692" s="754">
        <v>122.8</v>
      </c>
      <c r="I692" s="857"/>
      <c r="J692" s="246"/>
      <c r="K692" s="288"/>
      <c r="L692" s="293"/>
      <c r="M692" s="765" t="s">
        <v>714</v>
      </c>
      <c r="N692" s="759">
        <v>138.9</v>
      </c>
      <c r="O692" s="761"/>
    </row>
    <row r="693" spans="1:16" s="79" customFormat="1" ht="16.5" x14ac:dyDescent="0.35">
      <c r="A693" s="755">
        <v>45485</v>
      </c>
      <c r="B693" s="764" t="s">
        <v>715</v>
      </c>
      <c r="C693" s="1205">
        <v>100.76</v>
      </c>
      <c r="D693" s="772">
        <v>121.68</v>
      </c>
      <c r="E693" s="757"/>
      <c r="F693" s="758">
        <v>45471</v>
      </c>
      <c r="G693" s="82">
        <v>122.8</v>
      </c>
      <c r="H693" s="759">
        <v>122.8</v>
      </c>
      <c r="I693" s="856"/>
      <c r="J693" s="246"/>
      <c r="K693" s="288"/>
      <c r="L693" s="293"/>
      <c r="M693" s="765" t="s">
        <v>714</v>
      </c>
      <c r="N693" s="759">
        <v>138.9</v>
      </c>
      <c r="O693" s="761"/>
      <c r="P693"/>
    </row>
    <row r="694" spans="1:16" s="79" customFormat="1" ht="16.5" x14ac:dyDescent="0.35">
      <c r="A694" s="755">
        <v>45504</v>
      </c>
      <c r="B694" s="756" t="s">
        <v>715</v>
      </c>
      <c r="C694" s="1204">
        <v>100.76</v>
      </c>
      <c r="D694" s="773">
        <v>121.68</v>
      </c>
      <c r="E694" s="757"/>
      <c r="F694" s="755">
        <v>45504</v>
      </c>
      <c r="G694" s="81">
        <v>122.9</v>
      </c>
      <c r="H694" s="754">
        <v>122.9</v>
      </c>
      <c r="I694" s="857"/>
      <c r="J694" s="246"/>
      <c r="K694" s="288"/>
      <c r="L694" s="293"/>
      <c r="M694" s="765" t="s">
        <v>714</v>
      </c>
      <c r="N694" s="759">
        <v>138.9</v>
      </c>
      <c r="O694" s="761"/>
      <c r="P694"/>
    </row>
    <row r="695" spans="1:16" s="79" customFormat="1" ht="16.5" x14ac:dyDescent="0.35">
      <c r="A695" s="755">
        <v>45518</v>
      </c>
      <c r="B695" s="764" t="s">
        <v>716</v>
      </c>
      <c r="C695" s="1205">
        <v>101.67</v>
      </c>
      <c r="D695" s="772">
        <v>122.78</v>
      </c>
      <c r="E695" s="757"/>
      <c r="F695" s="758">
        <v>45504</v>
      </c>
      <c r="G695" s="82">
        <v>122.9</v>
      </c>
      <c r="H695" s="759">
        <v>122.9</v>
      </c>
      <c r="I695" s="856"/>
      <c r="J695" s="246"/>
      <c r="K695" s="288"/>
      <c r="L695" s="293"/>
      <c r="M695" s="765" t="s">
        <v>714</v>
      </c>
      <c r="N695" s="759">
        <v>138.9</v>
      </c>
      <c r="O695" s="761"/>
      <c r="P695"/>
    </row>
    <row r="696" spans="1:16" s="79" customFormat="1" ht="16.5" x14ac:dyDescent="0.35">
      <c r="A696" s="755">
        <v>45534</v>
      </c>
      <c r="B696" s="756" t="s">
        <v>716</v>
      </c>
      <c r="C696" s="1204">
        <v>101.67</v>
      </c>
      <c r="D696" s="773">
        <v>122.78</v>
      </c>
      <c r="E696" s="757"/>
      <c r="F696" s="755">
        <v>45534</v>
      </c>
      <c r="G696" s="81">
        <v>121.1</v>
      </c>
      <c r="H696" s="754">
        <v>121.1</v>
      </c>
      <c r="I696" s="857"/>
      <c r="J696" s="246"/>
      <c r="K696" s="288"/>
      <c r="L696" s="293"/>
      <c r="M696" s="765" t="s">
        <v>714</v>
      </c>
      <c r="N696" s="759">
        <v>138.9</v>
      </c>
      <c r="O696" s="761"/>
      <c r="P696"/>
    </row>
    <row r="697" spans="1:16" s="79" customFormat="1" ht="16.5" x14ac:dyDescent="0.35">
      <c r="A697" s="755">
        <v>45548</v>
      </c>
      <c r="B697" s="764" t="s">
        <v>726</v>
      </c>
      <c r="C697" s="1205">
        <v>101.61</v>
      </c>
      <c r="D697" s="772">
        <v>122.7</v>
      </c>
      <c r="E697" s="757"/>
      <c r="F697" s="758">
        <v>45534</v>
      </c>
      <c r="G697" s="82">
        <v>121.1</v>
      </c>
      <c r="H697" s="759">
        <v>121.1</v>
      </c>
      <c r="I697" s="857"/>
      <c r="J697" s="246"/>
      <c r="K697" s="288"/>
      <c r="L697" s="293"/>
      <c r="M697" s="760" t="s">
        <v>726</v>
      </c>
      <c r="N697" s="754">
        <v>140.30000000000001</v>
      </c>
      <c r="O697" s="761"/>
      <c r="P697"/>
    </row>
    <row r="698" spans="1:16" ht="15.5" x14ac:dyDescent="0.35">
      <c r="A698" s="755">
        <v>45562</v>
      </c>
      <c r="B698" s="756" t="s">
        <v>726</v>
      </c>
      <c r="C698" s="1204">
        <v>101.61</v>
      </c>
      <c r="D698" s="773">
        <v>122.7</v>
      </c>
      <c r="E698" s="757"/>
      <c r="F698" s="755">
        <v>45562</v>
      </c>
      <c r="G698" s="81">
        <v>119.5</v>
      </c>
      <c r="H698" s="754">
        <v>119.5</v>
      </c>
      <c r="I698" s="857"/>
      <c r="J698" s="246"/>
      <c r="K698" s="288"/>
      <c r="L698" s="293"/>
      <c r="M698" s="765" t="s">
        <v>726</v>
      </c>
      <c r="N698" s="759">
        <v>140.30000000000001</v>
      </c>
      <c r="O698" s="761"/>
    </row>
    <row r="699" spans="1:16" s="79" customFormat="1" ht="16.5" x14ac:dyDescent="0.35">
      <c r="A699" s="755">
        <v>45580</v>
      </c>
      <c r="B699" s="764" t="s">
        <v>727</v>
      </c>
      <c r="C699" s="717">
        <v>98.6</v>
      </c>
      <c r="D699" s="772">
        <v>119.07</v>
      </c>
      <c r="E699" s="757"/>
      <c r="F699" s="758">
        <v>45562</v>
      </c>
      <c r="G699" s="82">
        <v>119.5</v>
      </c>
      <c r="H699" s="759">
        <v>119.5</v>
      </c>
      <c r="I699" s="857"/>
      <c r="J699" s="246"/>
      <c r="K699" s="288"/>
      <c r="L699" s="293"/>
      <c r="M699" s="765" t="s">
        <v>726</v>
      </c>
      <c r="N699" s="759">
        <v>140.30000000000001</v>
      </c>
      <c r="O699" s="761"/>
      <c r="P699"/>
    </row>
    <row r="700" spans="1:16" s="79" customFormat="1" ht="16.5" x14ac:dyDescent="0.35">
      <c r="A700" s="755"/>
      <c r="B700" s="1000" t="s">
        <v>146</v>
      </c>
      <c r="C700" s="1203"/>
      <c r="D700" s="772"/>
      <c r="E700" s="757"/>
      <c r="F700" s="758"/>
      <c r="G700" s="82"/>
      <c r="H700" s="759"/>
      <c r="I700" s="857"/>
      <c r="J700" s="246"/>
      <c r="K700" s="288"/>
      <c r="L700" s="293"/>
      <c r="M700" s="765"/>
      <c r="N700" s="759"/>
      <c r="O700" s="761"/>
      <c r="P700"/>
    </row>
    <row r="701" spans="1:16" s="79" customFormat="1" ht="16.5" x14ac:dyDescent="0.35">
      <c r="A701" s="755"/>
      <c r="B701" s="1000" t="s">
        <v>783</v>
      </c>
      <c r="C701" s="1203"/>
      <c r="D701" s="772"/>
      <c r="E701" s="757"/>
      <c r="F701" s="758"/>
      <c r="G701" s="82"/>
      <c r="H701" s="759"/>
      <c r="I701" s="857"/>
      <c r="J701" s="246"/>
      <c r="K701" s="288"/>
      <c r="L701" s="293"/>
      <c r="M701" s="765"/>
      <c r="N701" s="759"/>
      <c r="O701" s="761"/>
      <c r="P701"/>
    </row>
    <row r="702" spans="1:16" s="79" customFormat="1" ht="16.5" x14ac:dyDescent="0.35">
      <c r="A702" s="959">
        <v>45596</v>
      </c>
      <c r="B702" s="960" t="s">
        <v>727</v>
      </c>
      <c r="C702" s="721">
        <v>98.6</v>
      </c>
      <c r="D702" s="967">
        <v>119.07</v>
      </c>
      <c r="E702" s="962"/>
      <c r="F702" s="959">
        <v>45596</v>
      </c>
      <c r="G702" s="966">
        <v>119.4</v>
      </c>
      <c r="H702" s="966">
        <v>119.4</v>
      </c>
      <c r="I702" s="968"/>
      <c r="J702" s="1084"/>
      <c r="K702" s="1088"/>
      <c r="L702" s="1089"/>
      <c r="M702" s="295" t="s">
        <v>726</v>
      </c>
      <c r="N702" s="1009">
        <v>140.30000000000001</v>
      </c>
      <c r="O702" s="1090"/>
      <c r="P702"/>
    </row>
    <row r="703" spans="1:16" s="79" customFormat="1" ht="16.5" x14ac:dyDescent="0.35">
      <c r="A703" s="755">
        <v>45611</v>
      </c>
      <c r="B703" s="764" t="s">
        <v>729</v>
      </c>
      <c r="C703" s="1205">
        <v>99.32</v>
      </c>
      <c r="D703" s="772">
        <v>119.94</v>
      </c>
      <c r="E703" s="757"/>
      <c r="F703" s="758">
        <v>45596</v>
      </c>
      <c r="G703" s="82">
        <v>119.4</v>
      </c>
      <c r="H703" s="759">
        <v>119.4</v>
      </c>
      <c r="I703" s="857"/>
      <c r="J703" s="246"/>
      <c r="K703" s="288"/>
      <c r="L703" s="293"/>
      <c r="M703" s="765" t="s">
        <v>726</v>
      </c>
      <c r="N703" s="759">
        <v>140.30000000000001</v>
      </c>
      <c r="O703" s="761"/>
      <c r="P703"/>
    </row>
    <row r="704" spans="1:16" s="79" customFormat="1" ht="16.5" x14ac:dyDescent="0.35">
      <c r="A704" s="755">
        <v>45625</v>
      </c>
      <c r="B704" s="756" t="s">
        <v>729</v>
      </c>
      <c r="C704" s="1204">
        <v>99.32</v>
      </c>
      <c r="D704" s="773">
        <v>119.94</v>
      </c>
      <c r="E704" s="757"/>
      <c r="F704" s="755">
        <v>45625</v>
      </c>
      <c r="G704" s="81">
        <v>119.9</v>
      </c>
      <c r="H704" s="754">
        <v>119.9</v>
      </c>
      <c r="I704" s="857"/>
      <c r="J704" s="246"/>
      <c r="K704" s="288"/>
      <c r="L704" s="293"/>
      <c r="M704" s="765" t="s">
        <v>726</v>
      </c>
      <c r="N704" s="759">
        <v>140.30000000000001</v>
      </c>
      <c r="O704" s="761"/>
      <c r="P704"/>
    </row>
    <row r="705" spans="1:16" s="79" customFormat="1" ht="16.5" x14ac:dyDescent="0.35">
      <c r="A705" s="755">
        <v>45639</v>
      </c>
      <c r="B705" s="764" t="s">
        <v>730</v>
      </c>
      <c r="C705" s="1205">
        <v>98.62</v>
      </c>
      <c r="D705" s="772">
        <v>119.09</v>
      </c>
      <c r="E705" s="757"/>
      <c r="F705" s="758">
        <v>45625</v>
      </c>
      <c r="G705" s="82">
        <v>119.9</v>
      </c>
      <c r="H705" s="759">
        <v>119.9</v>
      </c>
      <c r="I705" s="857"/>
      <c r="J705" s="246"/>
      <c r="K705" s="288"/>
      <c r="L705" s="293"/>
      <c r="M705" s="760" t="s">
        <v>730</v>
      </c>
      <c r="N705" s="754">
        <v>141.4</v>
      </c>
      <c r="O705" s="761"/>
      <c r="P705"/>
    </row>
    <row r="706" spans="1:16" s="79" customFormat="1" ht="16.5" x14ac:dyDescent="0.35">
      <c r="A706" s="755">
        <v>45646</v>
      </c>
      <c r="B706" s="756" t="s">
        <v>730</v>
      </c>
      <c r="C706" s="1204">
        <v>98.62</v>
      </c>
      <c r="D706" s="773">
        <v>119.09</v>
      </c>
      <c r="E706" s="757"/>
      <c r="F706" s="755">
        <v>45646</v>
      </c>
      <c r="G706" s="81">
        <v>120.1</v>
      </c>
      <c r="H706" s="759">
        <v>120.1</v>
      </c>
      <c r="I706" s="857"/>
      <c r="J706" s="246"/>
      <c r="K706" s="288"/>
      <c r="L706" s="293"/>
      <c r="M706" s="765" t="s">
        <v>730</v>
      </c>
      <c r="N706" s="759">
        <v>141.4</v>
      </c>
      <c r="O706" s="761"/>
      <c r="P706"/>
    </row>
    <row r="707" spans="1:16" s="79" customFormat="1" ht="16.5" x14ac:dyDescent="0.35">
      <c r="A707" s="755">
        <v>45672</v>
      </c>
      <c r="B707" s="764" t="s">
        <v>731</v>
      </c>
      <c r="C707" s="1205">
        <v>99.55</v>
      </c>
      <c r="D707" s="772">
        <v>120.22</v>
      </c>
      <c r="E707" s="757"/>
      <c r="F707" s="758">
        <v>45646</v>
      </c>
      <c r="G707" s="82">
        <v>120.1</v>
      </c>
      <c r="H707" s="759">
        <v>120.1</v>
      </c>
      <c r="I707" s="857"/>
      <c r="J707" s="246"/>
      <c r="K707" s="288"/>
      <c r="L707" s="293"/>
      <c r="M707" s="765" t="s">
        <v>730</v>
      </c>
      <c r="N707" s="759">
        <v>141.4</v>
      </c>
      <c r="O707" s="761"/>
      <c r="P707"/>
    </row>
    <row r="708" spans="1:16" s="79" customFormat="1" ht="16.5" x14ac:dyDescent="0.35">
      <c r="A708" s="755"/>
      <c r="B708" s="764"/>
      <c r="C708" s="1205"/>
      <c r="D708" s="772"/>
      <c r="E708" s="757"/>
      <c r="F708" s="957" t="s">
        <v>785</v>
      </c>
      <c r="G708" s="82"/>
      <c r="H708" s="759"/>
      <c r="I708" s="857"/>
      <c r="J708" s="246"/>
      <c r="K708" s="288"/>
      <c r="L708" s="293"/>
      <c r="M708" s="765"/>
      <c r="N708" s="759"/>
      <c r="O708" s="761"/>
      <c r="P708"/>
    </row>
    <row r="709" spans="1:16" s="79" customFormat="1" ht="16.5" x14ac:dyDescent="0.35">
      <c r="A709" s="755"/>
      <c r="B709" s="764"/>
      <c r="C709" s="1205"/>
      <c r="D709" s="772"/>
      <c r="E709" s="757"/>
      <c r="F709" s="758"/>
      <c r="G709" s="82"/>
      <c r="H709" s="759"/>
      <c r="I709" s="857"/>
      <c r="J709" s="246"/>
      <c r="K709" s="288"/>
      <c r="L709" s="293"/>
      <c r="M709" s="765"/>
      <c r="N709" s="759"/>
      <c r="O709" s="761"/>
      <c r="P709"/>
    </row>
    <row r="710" spans="1:16" s="79" customFormat="1" ht="16.5" x14ac:dyDescent="0.35">
      <c r="A710" s="755">
        <v>45688</v>
      </c>
      <c r="B710" s="756" t="s">
        <v>731</v>
      </c>
      <c r="C710" s="1204">
        <v>99.55</v>
      </c>
      <c r="D710" s="773">
        <v>120.22</v>
      </c>
      <c r="E710" s="757"/>
      <c r="F710" s="755">
        <v>45688</v>
      </c>
      <c r="G710" s="754">
        <v>119.4</v>
      </c>
      <c r="H710" s="847">
        <v>119.4</v>
      </c>
      <c r="I710" s="857"/>
      <c r="J710" s="246"/>
      <c r="K710" s="288"/>
      <c r="L710" s="293"/>
      <c r="M710" s="765" t="s">
        <v>730</v>
      </c>
      <c r="N710" s="759">
        <v>141.4</v>
      </c>
      <c r="O710" s="761"/>
      <c r="P710"/>
    </row>
    <row r="711" spans="1:16" s="79" customFormat="1" ht="16.5" x14ac:dyDescent="0.35">
      <c r="A711" s="755">
        <v>45706</v>
      </c>
      <c r="B711" s="764" t="s">
        <v>732</v>
      </c>
      <c r="C711" s="1205">
        <v>99.1</v>
      </c>
      <c r="D711" s="772">
        <v>119.67</v>
      </c>
      <c r="E711" s="757"/>
      <c r="F711" s="758">
        <v>45688</v>
      </c>
      <c r="G711" s="759">
        <v>119.4</v>
      </c>
      <c r="H711" s="104">
        <v>119.4</v>
      </c>
      <c r="I711" s="857"/>
      <c r="J711" s="246"/>
      <c r="K711" s="288"/>
      <c r="L711" s="293"/>
      <c r="M711" s="765" t="s">
        <v>730</v>
      </c>
      <c r="N711" s="759">
        <v>141.4</v>
      </c>
      <c r="O711" s="761"/>
      <c r="P711"/>
    </row>
    <row r="712" spans="1:16" s="79" customFormat="1" ht="16.5" x14ac:dyDescent="0.35">
      <c r="A712" s="755">
        <v>45715</v>
      </c>
      <c r="B712" s="756" t="s">
        <v>732</v>
      </c>
      <c r="C712" s="1204">
        <v>99.1</v>
      </c>
      <c r="D712" s="773">
        <v>119.67</v>
      </c>
      <c r="E712" s="757"/>
      <c r="F712" s="755">
        <v>45715</v>
      </c>
      <c r="G712" s="754">
        <v>120.2</v>
      </c>
      <c r="H712" s="847">
        <v>120.2</v>
      </c>
      <c r="I712" s="857"/>
      <c r="J712" s="246"/>
      <c r="K712" s="288"/>
      <c r="L712" s="293"/>
      <c r="M712" s="765" t="s">
        <v>730</v>
      </c>
      <c r="N712" s="759">
        <v>141.4</v>
      </c>
      <c r="O712" s="761"/>
      <c r="P712"/>
    </row>
    <row r="713" spans="1:16" s="79" customFormat="1" ht="16.5" x14ac:dyDescent="0.35">
      <c r="A713" s="755">
        <v>45730</v>
      </c>
      <c r="B713" s="764" t="s">
        <v>733</v>
      </c>
      <c r="C713" s="1205">
        <v>99.7</v>
      </c>
      <c r="D713" s="772">
        <v>120.39</v>
      </c>
      <c r="E713" s="757"/>
      <c r="F713" s="758">
        <v>45715</v>
      </c>
      <c r="G713" s="759">
        <v>120.2</v>
      </c>
      <c r="H713" s="104">
        <v>120.2</v>
      </c>
      <c r="I713" s="857"/>
      <c r="J713" s="246"/>
      <c r="K713" s="288"/>
      <c r="L713" s="293"/>
      <c r="M713" s="765" t="s">
        <v>730</v>
      </c>
      <c r="N713" s="759">
        <v>141.4</v>
      </c>
      <c r="O713" s="761"/>
      <c r="P713"/>
    </row>
    <row r="714" spans="1:16" s="79" customFormat="1" ht="16.5" x14ac:dyDescent="0.35">
      <c r="A714" s="755">
        <v>45735</v>
      </c>
      <c r="B714" s="756" t="s">
        <v>733</v>
      </c>
      <c r="C714" s="1204">
        <v>99.7</v>
      </c>
      <c r="D714" s="773">
        <v>120.39</v>
      </c>
      <c r="E714" s="757"/>
      <c r="F714" s="758">
        <v>45715</v>
      </c>
      <c r="G714" s="759">
        <v>120.2</v>
      </c>
      <c r="H714" s="104">
        <v>120.2</v>
      </c>
      <c r="I714" s="857"/>
      <c r="J714" s="246"/>
      <c r="K714" s="288"/>
      <c r="L714" s="293"/>
      <c r="M714" s="760" t="s">
        <v>734</v>
      </c>
      <c r="N714" s="754">
        <v>142.80000000000001</v>
      </c>
      <c r="O714" s="761"/>
      <c r="P714"/>
    </row>
    <row r="715" spans="1:16" s="79" customFormat="1" ht="16.5" x14ac:dyDescent="0.35">
      <c r="A715" s="755">
        <v>45744</v>
      </c>
      <c r="B715" s="756" t="s">
        <v>733</v>
      </c>
      <c r="C715" s="1204">
        <v>99.7</v>
      </c>
      <c r="D715" s="773">
        <v>120.39</v>
      </c>
      <c r="E715" s="757"/>
      <c r="F715" s="755">
        <v>45744</v>
      </c>
      <c r="G715" s="754">
        <v>121.6</v>
      </c>
      <c r="H715" s="847">
        <v>121.6</v>
      </c>
      <c r="I715" s="857"/>
      <c r="J715" s="246"/>
      <c r="K715" s="288"/>
      <c r="L715" s="293"/>
      <c r="M715" s="765" t="s">
        <v>734</v>
      </c>
      <c r="N715" s="759">
        <v>142.80000000000001</v>
      </c>
      <c r="O715" s="761"/>
      <c r="P715"/>
    </row>
    <row r="716" spans="1:16" s="79" customFormat="1" ht="16.5" x14ac:dyDescent="0.35">
      <c r="A716" s="755">
        <v>45762</v>
      </c>
      <c r="B716" s="764" t="s">
        <v>735</v>
      </c>
      <c r="C716" s="1205">
        <v>99.06</v>
      </c>
      <c r="D716" s="772">
        <v>119.62</v>
      </c>
      <c r="E716" s="757"/>
      <c r="F716" s="758">
        <v>45744</v>
      </c>
      <c r="G716" s="759">
        <v>121.6</v>
      </c>
      <c r="H716" s="104">
        <v>121.6</v>
      </c>
      <c r="I716" s="857"/>
      <c r="J716" s="246"/>
      <c r="K716" s="288"/>
      <c r="L716" s="293"/>
      <c r="M716" s="765" t="s">
        <v>734</v>
      </c>
      <c r="N716" s="759">
        <v>142.80000000000001</v>
      </c>
      <c r="O716" s="761"/>
      <c r="P716"/>
    </row>
    <row r="717" spans="1:16" s="79" customFormat="1" ht="16.5" x14ac:dyDescent="0.35">
      <c r="A717" s="755">
        <v>45777</v>
      </c>
      <c r="B717" s="756" t="s">
        <v>735</v>
      </c>
      <c r="C717" s="1204">
        <v>99.06</v>
      </c>
      <c r="D717" s="773">
        <v>119.62</v>
      </c>
      <c r="E717" s="757"/>
      <c r="F717" s="755">
        <v>45777</v>
      </c>
      <c r="G717" s="754">
        <v>122.3</v>
      </c>
      <c r="H717" s="847">
        <v>122.3</v>
      </c>
      <c r="I717" s="857"/>
      <c r="J717" s="246"/>
      <c r="K717" s="288"/>
      <c r="L717" s="293"/>
      <c r="M717" s="765" t="s">
        <v>734</v>
      </c>
      <c r="N717" s="759">
        <v>142.80000000000001</v>
      </c>
      <c r="O717" s="761"/>
      <c r="P717"/>
    </row>
    <row r="718" spans="1:16" s="79" customFormat="1" ht="16.5" x14ac:dyDescent="0.35">
      <c r="A718" s="755">
        <v>45792</v>
      </c>
      <c r="B718" s="764" t="s">
        <v>736</v>
      </c>
      <c r="C718" s="1205">
        <v>100.03</v>
      </c>
      <c r="D718" s="772">
        <v>120.8</v>
      </c>
      <c r="E718" s="757"/>
      <c r="F718" s="758">
        <v>45777</v>
      </c>
      <c r="G718" s="759">
        <v>122.3</v>
      </c>
      <c r="H718" s="104">
        <v>122.3</v>
      </c>
      <c r="I718" s="857"/>
      <c r="J718" s="246"/>
      <c r="K718" s="288"/>
      <c r="L718" s="293"/>
      <c r="M718" s="765" t="s">
        <v>734</v>
      </c>
      <c r="N718" s="759">
        <v>142.80000000000001</v>
      </c>
      <c r="O718" s="761"/>
      <c r="P718"/>
    </row>
    <row r="719" spans="1:16" s="79" customFormat="1" ht="16.5" x14ac:dyDescent="0.35">
      <c r="A719" s="755">
        <v>45805</v>
      </c>
      <c r="B719" s="756" t="s">
        <v>736</v>
      </c>
      <c r="C719" s="1204">
        <v>100.03</v>
      </c>
      <c r="D719" s="773">
        <v>120.8</v>
      </c>
      <c r="E719" s="757"/>
      <c r="F719" s="755">
        <v>45805</v>
      </c>
      <c r="G719" s="754">
        <v>123.3</v>
      </c>
      <c r="H719" s="847">
        <v>123.3</v>
      </c>
      <c r="I719" s="857"/>
      <c r="J719" s="246"/>
      <c r="K719" s="288"/>
      <c r="L719" s="293"/>
      <c r="M719" s="765" t="s">
        <v>734</v>
      </c>
      <c r="N719" s="759">
        <v>142.80000000000001</v>
      </c>
      <c r="O719" s="761"/>
      <c r="P719"/>
    </row>
    <row r="720" spans="1:16" s="79" customFormat="1" ht="16.5" x14ac:dyDescent="0.35">
      <c r="A720" s="755">
        <v>45821</v>
      </c>
      <c r="B720" s="764" t="s">
        <v>738</v>
      </c>
      <c r="C720" s="1205">
        <v>99.14</v>
      </c>
      <c r="D720" s="772">
        <v>119.72</v>
      </c>
      <c r="E720" s="757"/>
      <c r="F720" s="758">
        <v>45805</v>
      </c>
      <c r="G720" s="759">
        <v>123.3</v>
      </c>
      <c r="H720" s="104">
        <v>123.3</v>
      </c>
      <c r="I720" s="857"/>
      <c r="J720" s="246"/>
      <c r="K720" s="288"/>
      <c r="L720" s="293"/>
      <c r="M720" s="765" t="s">
        <v>734</v>
      </c>
      <c r="N720" s="759">
        <v>142.80000000000001</v>
      </c>
      <c r="O720" s="761"/>
      <c r="P720"/>
    </row>
    <row r="721" spans="1:16" s="79" customFormat="1" ht="16.5" x14ac:dyDescent="0.35">
      <c r="A721" s="755">
        <v>45824</v>
      </c>
      <c r="B721" s="756" t="s">
        <v>738</v>
      </c>
      <c r="C721" s="1204">
        <v>99.14</v>
      </c>
      <c r="D721" s="773">
        <v>119.72</v>
      </c>
      <c r="E721" s="757"/>
      <c r="F721" s="758">
        <v>45805</v>
      </c>
      <c r="G721" s="759">
        <v>123.3</v>
      </c>
      <c r="H721" s="104">
        <v>123.3</v>
      </c>
      <c r="I721" s="857"/>
      <c r="J721" s="246"/>
      <c r="K721" s="288"/>
      <c r="L721" s="293"/>
      <c r="M721" s="760" t="s">
        <v>737</v>
      </c>
      <c r="N721" s="754">
        <v>143.80000000000001</v>
      </c>
      <c r="O721" s="761"/>
      <c r="P721"/>
    </row>
    <row r="722" spans="1:16" s="79" customFormat="1" ht="16.5" x14ac:dyDescent="0.35">
      <c r="A722" s="755">
        <v>45835</v>
      </c>
      <c r="B722" s="756" t="s">
        <v>738</v>
      </c>
      <c r="C722" s="1204">
        <v>99.14</v>
      </c>
      <c r="D722" s="773">
        <v>119.72</v>
      </c>
      <c r="E722" s="757"/>
      <c r="F722" s="755">
        <v>45835</v>
      </c>
      <c r="G722" s="754">
        <v>122.9</v>
      </c>
      <c r="H722" s="847">
        <v>122.9</v>
      </c>
      <c r="I722" s="857"/>
      <c r="J722" s="246"/>
      <c r="K722" s="288"/>
      <c r="L722" s="293"/>
      <c r="M722" s="765" t="s">
        <v>737</v>
      </c>
      <c r="N722" s="759">
        <v>143.80000000000001</v>
      </c>
      <c r="O722" s="761"/>
      <c r="P722"/>
    </row>
    <row r="723" spans="1:16" s="79" customFormat="1" ht="16.5" x14ac:dyDescent="0.35">
      <c r="A723" s="755">
        <v>45849</v>
      </c>
      <c r="B723" s="764" t="s">
        <v>740</v>
      </c>
      <c r="C723" s="1205">
        <v>100.56</v>
      </c>
      <c r="D723" s="772">
        <v>121.43</v>
      </c>
      <c r="E723" s="757"/>
      <c r="F723" s="758">
        <v>45835</v>
      </c>
      <c r="G723" s="759">
        <v>122.9</v>
      </c>
      <c r="H723" s="104">
        <v>122.9</v>
      </c>
      <c r="I723" s="857"/>
      <c r="J723" s="246"/>
      <c r="K723" s="288"/>
      <c r="L723" s="293"/>
      <c r="M723" s="765" t="s">
        <v>737</v>
      </c>
      <c r="N723" s="759">
        <v>143.80000000000001</v>
      </c>
      <c r="O723" s="761"/>
      <c r="P723"/>
    </row>
    <row r="724" spans="1:16" s="79" customFormat="1" ht="16.5" x14ac:dyDescent="0.35">
      <c r="A724" s="755">
        <v>45869</v>
      </c>
      <c r="B724" s="756" t="s">
        <v>740</v>
      </c>
      <c r="C724" s="1204">
        <v>100.56</v>
      </c>
      <c r="D724" s="773">
        <v>121.43</v>
      </c>
      <c r="E724" s="757"/>
      <c r="F724" s="755">
        <v>45869</v>
      </c>
      <c r="G724" s="754">
        <v>122.1</v>
      </c>
      <c r="H724" s="847">
        <v>122.1</v>
      </c>
      <c r="I724" s="857"/>
      <c r="J724" s="246"/>
      <c r="K724" s="288"/>
      <c r="L724" s="293"/>
      <c r="M724" s="765" t="s">
        <v>737</v>
      </c>
      <c r="N724" s="759">
        <v>143.80000000000001</v>
      </c>
      <c r="O724" s="761"/>
      <c r="P724"/>
    </row>
    <row r="725" spans="1:16" s="79" customFormat="1" ht="16.5" x14ac:dyDescent="0.35">
      <c r="A725" s="755">
        <v>45883</v>
      </c>
      <c r="B725" s="764" t="s">
        <v>741</v>
      </c>
      <c r="C725" s="1205">
        <v>101.8</v>
      </c>
      <c r="D725" s="772">
        <v>122.93</v>
      </c>
      <c r="E725" s="757"/>
      <c r="F725" s="758">
        <v>45869</v>
      </c>
      <c r="G725" s="759">
        <v>122.1</v>
      </c>
      <c r="H725" s="104">
        <v>122.1</v>
      </c>
      <c r="I725" s="857"/>
      <c r="J725" s="246"/>
      <c r="K725" s="288"/>
      <c r="L725" s="293"/>
      <c r="M725" s="765" t="s">
        <v>737</v>
      </c>
      <c r="N725" s="759">
        <v>143.80000000000001</v>
      </c>
      <c r="O725" s="761"/>
      <c r="P725"/>
    </row>
    <row r="726" spans="1:16" s="79" customFormat="1" ht="16.5" x14ac:dyDescent="0.35">
      <c r="A726" s="755">
        <v>45898</v>
      </c>
      <c r="B726" s="756" t="s">
        <v>741</v>
      </c>
      <c r="C726" s="1204">
        <v>101.8</v>
      </c>
      <c r="D726" s="773">
        <v>122.93</v>
      </c>
      <c r="E726" s="757"/>
      <c r="F726" s="755">
        <v>45898</v>
      </c>
      <c r="G726" s="754">
        <v>119.8</v>
      </c>
      <c r="H726" s="847">
        <v>119.8</v>
      </c>
      <c r="I726" s="857"/>
      <c r="J726" s="246"/>
      <c r="K726" s="288"/>
      <c r="L726" s="293"/>
      <c r="M726" s="765" t="s">
        <v>737</v>
      </c>
      <c r="N726" s="759">
        <v>143.80000000000001</v>
      </c>
      <c r="O726" s="761"/>
      <c r="P726"/>
    </row>
    <row r="727" spans="1:16" s="79" customFormat="1" ht="16.5" x14ac:dyDescent="0.35">
      <c r="A727" s="755">
        <v>45912</v>
      </c>
      <c r="B727" s="764" t="s">
        <v>742</v>
      </c>
      <c r="C727" s="1205">
        <v>101.06</v>
      </c>
      <c r="D727" s="772">
        <v>122.04</v>
      </c>
      <c r="E727" s="757"/>
      <c r="F727" s="758">
        <v>45898</v>
      </c>
      <c r="G727" s="759">
        <v>119.8</v>
      </c>
      <c r="H727" s="104">
        <v>119.8</v>
      </c>
      <c r="I727" s="857"/>
      <c r="J727" s="246"/>
      <c r="K727" s="288"/>
      <c r="L727" s="293"/>
      <c r="M727" s="765" t="s">
        <v>737</v>
      </c>
      <c r="N727" s="759">
        <v>143.80000000000001</v>
      </c>
      <c r="O727" s="761"/>
      <c r="P727"/>
    </row>
    <row r="728" spans="1:16" s="79" customFormat="1" ht="16.5" x14ac:dyDescent="0.35">
      <c r="A728" s="755">
        <v>45916</v>
      </c>
      <c r="B728" s="756" t="s">
        <v>742</v>
      </c>
      <c r="C728" s="1204">
        <v>101.06</v>
      </c>
      <c r="D728" s="773">
        <v>122.04</v>
      </c>
      <c r="E728" s="757"/>
      <c r="F728" s="758">
        <v>45898</v>
      </c>
      <c r="G728" s="759">
        <v>119.8</v>
      </c>
      <c r="H728" s="104">
        <v>119.8</v>
      </c>
      <c r="I728" s="857"/>
      <c r="J728" s="246"/>
      <c r="K728" s="288"/>
      <c r="L728" s="293"/>
      <c r="M728" s="760" t="s">
        <v>743</v>
      </c>
      <c r="N728" s="754">
        <v>144.6</v>
      </c>
      <c r="O728" s="761"/>
      <c r="P728"/>
    </row>
    <row r="729" spans="1:16" s="79" customFormat="1" ht="16.5" x14ac:dyDescent="0.35">
      <c r="A729" s="755">
        <v>45930</v>
      </c>
      <c r="B729" s="756" t="s">
        <v>742</v>
      </c>
      <c r="C729" s="1204">
        <v>101.06</v>
      </c>
      <c r="D729" s="773">
        <v>122.04</v>
      </c>
      <c r="E729" s="757"/>
      <c r="F729" s="755">
        <v>45930</v>
      </c>
      <c r="G729" s="754">
        <v>118.8</v>
      </c>
      <c r="H729" s="847">
        <v>118.8</v>
      </c>
      <c r="I729" s="857"/>
      <c r="J729" s="246"/>
      <c r="K729" s="288"/>
      <c r="L729" s="293"/>
      <c r="M729" s="765" t="s">
        <v>743</v>
      </c>
      <c r="N729" s="759">
        <v>144.6</v>
      </c>
      <c r="O729" s="761"/>
      <c r="P729"/>
    </row>
    <row r="730" spans="1:16" s="79" customFormat="1" ht="16.5" x14ac:dyDescent="0.35">
      <c r="A730" s="755">
        <v>45945</v>
      </c>
      <c r="B730" s="764" t="s">
        <v>744</v>
      </c>
      <c r="C730" s="717">
        <v>99.61</v>
      </c>
      <c r="D730" s="772">
        <v>120.29</v>
      </c>
      <c r="E730" s="757"/>
      <c r="F730" s="758">
        <v>45930</v>
      </c>
      <c r="G730" s="759">
        <v>118.8</v>
      </c>
      <c r="H730" s="104">
        <v>118.8</v>
      </c>
      <c r="I730" s="857"/>
      <c r="J730" s="246"/>
      <c r="K730" s="288"/>
      <c r="L730" s="293"/>
      <c r="M730" s="765" t="s">
        <v>743</v>
      </c>
      <c r="N730" s="759">
        <v>144.6</v>
      </c>
      <c r="O730" s="761"/>
      <c r="P730"/>
    </row>
    <row r="731" spans="1:16" s="79" customFormat="1" ht="16.5" x14ac:dyDescent="0.35">
      <c r="A731" s="755"/>
      <c r="B731" s="1000" t="s">
        <v>146</v>
      </c>
      <c r="C731" s="1203"/>
      <c r="D731" s="772"/>
      <c r="E731" s="757"/>
      <c r="F731" s="758"/>
      <c r="G731" s="759"/>
      <c r="H731" s="104"/>
      <c r="I731" s="857"/>
      <c r="J731" s="246"/>
      <c r="K731" s="288"/>
      <c r="L731" s="293"/>
      <c r="M731" s="765"/>
      <c r="N731" s="759"/>
      <c r="O731" s="761"/>
      <c r="P731"/>
    </row>
    <row r="732" spans="1:16" s="79" customFormat="1" ht="16.5" x14ac:dyDescent="0.35">
      <c r="A732" s="755"/>
      <c r="B732" s="1000" t="s">
        <v>784</v>
      </c>
      <c r="C732" s="1203"/>
      <c r="D732" s="772"/>
      <c r="E732" s="757"/>
      <c r="F732" s="758"/>
      <c r="G732" s="759"/>
      <c r="H732" s="104"/>
      <c r="I732" s="857"/>
      <c r="J732" s="246"/>
      <c r="K732" s="288"/>
      <c r="L732" s="293"/>
      <c r="M732" s="765"/>
      <c r="N732" s="759"/>
      <c r="O732" s="761"/>
      <c r="P732"/>
    </row>
    <row r="733" spans="1:16" s="79" customFormat="1" ht="16.5" x14ac:dyDescent="0.35">
      <c r="A733" s="959">
        <v>45961</v>
      </c>
      <c r="B733" s="960" t="s">
        <v>744</v>
      </c>
      <c r="C733" s="721">
        <v>99.61</v>
      </c>
      <c r="D733" s="967">
        <v>120.29</v>
      </c>
      <c r="E733" s="962"/>
      <c r="F733" s="959">
        <v>45961</v>
      </c>
      <c r="G733" s="966">
        <v>118.8</v>
      </c>
      <c r="H733" s="966">
        <v>118.8</v>
      </c>
      <c r="I733" s="968"/>
      <c r="J733" s="1084"/>
      <c r="K733" s="1088"/>
      <c r="L733" s="1089"/>
      <c r="M733" s="295" t="s">
        <v>743</v>
      </c>
      <c r="N733" s="1009">
        <v>144.6</v>
      </c>
      <c r="O733" s="1090"/>
      <c r="P733"/>
    </row>
    <row r="734" spans="1:16" s="79" customFormat="1" ht="16.5" x14ac:dyDescent="0.35">
      <c r="A734" s="755">
        <v>45975</v>
      </c>
      <c r="B734" s="764" t="s">
        <v>745</v>
      </c>
      <c r="C734" s="1205">
        <v>100.38</v>
      </c>
      <c r="D734" s="772">
        <v>121.22</v>
      </c>
      <c r="E734" s="757"/>
      <c r="F734" s="758">
        <v>45961</v>
      </c>
      <c r="G734" s="759">
        <v>118.8</v>
      </c>
      <c r="H734" s="104">
        <v>118.8</v>
      </c>
      <c r="I734" s="857"/>
      <c r="J734" s="246"/>
      <c r="K734" s="288"/>
      <c r="L734" s="293"/>
      <c r="M734" s="765" t="s">
        <v>743</v>
      </c>
      <c r="N734" s="759">
        <v>144.6</v>
      </c>
      <c r="O734" s="761"/>
      <c r="P734"/>
    </row>
    <row r="735" spans="1:16" s="79" customFormat="1" ht="16.5" x14ac:dyDescent="0.35">
      <c r="A735" s="755">
        <v>45989</v>
      </c>
      <c r="B735" s="756" t="s">
        <v>745</v>
      </c>
      <c r="C735" s="1204">
        <v>100.38</v>
      </c>
      <c r="D735" s="773">
        <v>121.22</v>
      </c>
      <c r="E735" s="757"/>
      <c r="F735" s="755">
        <v>45989</v>
      </c>
      <c r="G735" s="754">
        <v>119.4</v>
      </c>
      <c r="H735" s="847">
        <v>119.4</v>
      </c>
      <c r="I735" s="857"/>
      <c r="J735" s="246"/>
      <c r="K735" s="288"/>
      <c r="L735" s="293"/>
      <c r="M735" s="765" t="s">
        <v>743</v>
      </c>
      <c r="N735" s="759">
        <v>144.6</v>
      </c>
      <c r="O735" s="761"/>
      <c r="P735"/>
    </row>
    <row r="736" spans="1:16" s="79" customFormat="1" ht="16.5" x14ac:dyDescent="0.35">
      <c r="A736" s="755">
        <v>46003</v>
      </c>
      <c r="B736" s="764" t="s">
        <v>768</v>
      </c>
      <c r="C736" s="1205">
        <v>99.56</v>
      </c>
      <c r="D736" s="772">
        <v>120.23</v>
      </c>
      <c r="E736" s="757"/>
      <c r="F736" s="758">
        <v>45989</v>
      </c>
      <c r="G736" s="759">
        <v>119.4</v>
      </c>
      <c r="H736" s="104">
        <v>119.4</v>
      </c>
      <c r="I736" s="857"/>
      <c r="J736" s="246"/>
      <c r="K736" s="288"/>
      <c r="L736" s="293"/>
      <c r="M736" s="765" t="s">
        <v>743</v>
      </c>
      <c r="N736" s="759">
        <v>144.6</v>
      </c>
      <c r="O736" s="761"/>
      <c r="P736"/>
    </row>
    <row r="737" spans="1:16" s="79" customFormat="1" ht="16.5" x14ac:dyDescent="0.35">
      <c r="A737" s="755">
        <v>46008</v>
      </c>
      <c r="B737" s="756" t="s">
        <v>768</v>
      </c>
      <c r="C737" s="1204">
        <v>99.56</v>
      </c>
      <c r="D737" s="773">
        <v>120.23</v>
      </c>
      <c r="E737" s="757"/>
      <c r="F737" s="758">
        <v>45989</v>
      </c>
      <c r="G737" s="759">
        <v>119.4</v>
      </c>
      <c r="H737" s="104">
        <v>119.4</v>
      </c>
      <c r="I737" s="857"/>
      <c r="J737" s="246"/>
      <c r="K737" s="288"/>
      <c r="L737" s="293"/>
      <c r="M737" s="760" t="s">
        <v>769</v>
      </c>
      <c r="N737" s="754">
        <v>145.80000000000001</v>
      </c>
      <c r="O737" s="761"/>
    </row>
    <row r="738" spans="1:16" s="79" customFormat="1" ht="16.5" x14ac:dyDescent="0.35">
      <c r="A738" s="755">
        <v>46010</v>
      </c>
      <c r="B738" s="756" t="s">
        <v>768</v>
      </c>
      <c r="C738" s="1204">
        <v>99.56</v>
      </c>
      <c r="D738" s="773">
        <v>120.23</v>
      </c>
      <c r="E738" s="757"/>
      <c r="F738" s="755">
        <v>46010</v>
      </c>
      <c r="G738" s="754">
        <v>119.1</v>
      </c>
      <c r="H738" s="847">
        <v>119.1</v>
      </c>
      <c r="I738" s="857"/>
      <c r="J738" s="246"/>
      <c r="K738" s="288"/>
      <c r="L738" s="293"/>
      <c r="M738" s="765" t="s">
        <v>769</v>
      </c>
      <c r="N738" s="759">
        <v>145.80000000000001</v>
      </c>
      <c r="O738" s="761"/>
    </row>
    <row r="739" spans="1:16" s="79" customFormat="1" ht="16.5" x14ac:dyDescent="0.35">
      <c r="A739" s="755">
        <v>46037</v>
      </c>
      <c r="B739" s="764" t="s">
        <v>770</v>
      </c>
      <c r="C739" s="1205">
        <v>100.01</v>
      </c>
      <c r="D739" s="772">
        <v>120.77</v>
      </c>
      <c r="E739" s="757"/>
      <c r="F739" s="758">
        <v>46010</v>
      </c>
      <c r="G739" s="759">
        <v>119.1</v>
      </c>
      <c r="H739" s="104">
        <v>119.1</v>
      </c>
      <c r="I739" s="857"/>
      <c r="J739" s="246"/>
      <c r="K739" s="288"/>
      <c r="L739" s="293"/>
      <c r="M739" s="765" t="s">
        <v>769</v>
      </c>
      <c r="N739" s="759">
        <v>145.80000000000001</v>
      </c>
      <c r="O739" s="761"/>
      <c r="P739"/>
    </row>
    <row r="740" spans="1:16" s="79" customFormat="1" ht="16.5" x14ac:dyDescent="0.35">
      <c r="A740" s="1112">
        <v>46052</v>
      </c>
      <c r="B740" s="1113" t="s">
        <v>770</v>
      </c>
      <c r="C740" s="1209">
        <v>100.01</v>
      </c>
      <c r="D740" s="773">
        <v>120.77</v>
      </c>
      <c r="E740" s="757"/>
      <c r="F740" s="755">
        <v>46052</v>
      </c>
      <c r="G740" s="754">
        <v>118.8</v>
      </c>
      <c r="H740" s="847">
        <v>118.8</v>
      </c>
      <c r="I740" s="857"/>
      <c r="J740" s="246"/>
      <c r="K740" s="288"/>
      <c r="L740" s="293"/>
      <c r="M740" s="765" t="s">
        <v>769</v>
      </c>
      <c r="N740" s="759">
        <v>145.80000000000001</v>
      </c>
      <c r="O740" s="761"/>
      <c r="P740"/>
    </row>
    <row r="741" spans="1:16" s="79" customFormat="1" ht="16.5" x14ac:dyDescent="0.35">
      <c r="A741" s="1249" t="s">
        <v>444</v>
      </c>
      <c r="B741" s="1250"/>
      <c r="C741" s="1250"/>
      <c r="D741" s="1250"/>
      <c r="E741" s="1251"/>
      <c r="F741" s="957" t="s">
        <v>789</v>
      </c>
      <c r="G741" s="754"/>
      <c r="H741" s="754"/>
      <c r="I741" s="1115"/>
      <c r="J741" s="1116"/>
      <c r="K741" s="1117"/>
      <c r="L741" s="1118"/>
      <c r="M741" s="765"/>
      <c r="N741" s="759"/>
      <c r="O741" s="761"/>
      <c r="P741"/>
    </row>
    <row r="742" spans="1:16" s="79" customFormat="1" ht="16.5" x14ac:dyDescent="0.35">
      <c r="A742" s="1112">
        <v>46071</v>
      </c>
      <c r="B742" s="1119" t="s">
        <v>790</v>
      </c>
      <c r="C742" s="772">
        <v>99.28</v>
      </c>
      <c r="D742" s="1120"/>
      <c r="E742" s="1120"/>
      <c r="F742" s="758">
        <v>46052</v>
      </c>
      <c r="G742" s="759">
        <v>118.8</v>
      </c>
      <c r="H742" s="759">
        <v>118.8</v>
      </c>
      <c r="I742" s="1121"/>
      <c r="J742" s="1122"/>
      <c r="K742" s="753"/>
      <c r="L742" s="1123"/>
      <c r="M742" s="765" t="s">
        <v>769</v>
      </c>
      <c r="N742" s="759">
        <v>145.80000000000001</v>
      </c>
      <c r="O742" s="1124"/>
      <c r="P742"/>
    </row>
    <row r="743" spans="1:16" s="79" customFormat="1" ht="16.5" x14ac:dyDescent="0.35">
      <c r="A743" s="1112">
        <v>46080</v>
      </c>
      <c r="B743" s="1113" t="s">
        <v>790</v>
      </c>
      <c r="C743" s="773">
        <v>99.28</v>
      </c>
      <c r="D743" s="773"/>
      <c r="E743" s="757"/>
      <c r="F743" s="755">
        <v>46080</v>
      </c>
      <c r="G743" s="754">
        <v>118.9</v>
      </c>
      <c r="H743" s="754">
        <v>118.9</v>
      </c>
      <c r="I743" s="1115"/>
      <c r="J743" s="1116"/>
      <c r="K743" s="1117"/>
      <c r="L743" s="1118"/>
      <c r="M743" s="765" t="s">
        <v>769</v>
      </c>
      <c r="N743" s="759">
        <v>145.80000000000001</v>
      </c>
      <c r="O743" s="761"/>
      <c r="P743"/>
    </row>
    <row r="744" spans="1:16" s="79" customFormat="1" ht="16.5" x14ac:dyDescent="0.35">
      <c r="A744" s="1112">
        <v>46094</v>
      </c>
      <c r="B744" s="1119" t="s">
        <v>791</v>
      </c>
      <c r="C744" s="772">
        <v>100.29</v>
      </c>
      <c r="D744" s="773"/>
      <c r="E744" s="757"/>
      <c r="F744" s="758">
        <v>46080</v>
      </c>
      <c r="G744" s="759">
        <v>118.9</v>
      </c>
      <c r="H744" s="759">
        <v>118.9</v>
      </c>
      <c r="I744" s="1115"/>
      <c r="J744" s="1116"/>
      <c r="K744" s="1117"/>
      <c r="L744" s="1118"/>
      <c r="M744" s="765" t="s">
        <v>769</v>
      </c>
      <c r="N744" s="759">
        <v>145.80000000000001</v>
      </c>
      <c r="O744" s="761"/>
      <c r="P744"/>
    </row>
    <row r="745" spans="1:16" s="79" customFormat="1" ht="16.5" x14ac:dyDescent="0.35">
      <c r="A745" s="1112">
        <v>46098</v>
      </c>
      <c r="B745" s="1113" t="s">
        <v>791</v>
      </c>
      <c r="C745" s="773">
        <v>100.29</v>
      </c>
      <c r="D745" s="773"/>
      <c r="E745" s="757"/>
      <c r="F745" s="758">
        <v>46080</v>
      </c>
      <c r="G745" s="759">
        <v>118.9</v>
      </c>
      <c r="H745" s="759">
        <v>118.9</v>
      </c>
      <c r="I745" s="1115"/>
      <c r="J745" s="1116"/>
      <c r="K745" s="1117"/>
      <c r="L745" s="1118"/>
      <c r="M745" s="760" t="s">
        <v>787</v>
      </c>
      <c r="N745" s="754">
        <v>146.9</v>
      </c>
      <c r="O745" s="761"/>
      <c r="P745"/>
    </row>
    <row r="746" spans="1:16" s="79" customFormat="1" ht="16.5" x14ac:dyDescent="0.35">
      <c r="A746" s="1112">
        <v>46112</v>
      </c>
      <c r="B746" s="1113" t="s">
        <v>791</v>
      </c>
      <c r="C746" s="773">
        <v>100.29</v>
      </c>
      <c r="D746" s="773"/>
      <c r="E746" s="757"/>
      <c r="F746" s="755">
        <v>46112</v>
      </c>
      <c r="G746" s="754">
        <v>119.8</v>
      </c>
      <c r="H746" s="754">
        <v>119.8</v>
      </c>
      <c r="I746" s="1115"/>
      <c r="J746" s="1116"/>
      <c r="K746" s="1117"/>
      <c r="L746" s="1118"/>
      <c r="M746" s="765" t="s">
        <v>787</v>
      </c>
      <c r="N746" s="759">
        <v>146.9</v>
      </c>
      <c r="O746" s="761"/>
      <c r="P746"/>
    </row>
    <row r="747" spans="1:16" s="79" customFormat="1" ht="16.5" x14ac:dyDescent="0.35">
      <c r="A747" s="1112">
        <v>46127</v>
      </c>
      <c r="B747" s="1119" t="s">
        <v>792</v>
      </c>
      <c r="C747" s="772">
        <v>102.93</v>
      </c>
      <c r="D747" s="773"/>
      <c r="E747" s="757"/>
      <c r="F747" s="758">
        <v>46112</v>
      </c>
      <c r="G747" s="759">
        <v>119.8</v>
      </c>
      <c r="H747" s="759">
        <v>119.8</v>
      </c>
      <c r="I747" s="1115"/>
      <c r="J747" s="1116"/>
      <c r="K747" s="1117"/>
      <c r="L747" s="1118"/>
      <c r="M747" s="765" t="s">
        <v>787</v>
      </c>
      <c r="N747" s="759">
        <v>146.9</v>
      </c>
      <c r="O747" s="761"/>
      <c r="P747"/>
    </row>
    <row r="748" spans="1:16" s="79" customFormat="1" ht="16.5" x14ac:dyDescent="0.35">
      <c r="A748" s="1112">
        <v>46142</v>
      </c>
      <c r="B748" s="1113" t="s">
        <v>792</v>
      </c>
      <c r="C748" s="773">
        <v>102.93</v>
      </c>
      <c r="D748" s="773"/>
      <c r="E748" s="757"/>
      <c r="F748" s="755">
        <v>46142</v>
      </c>
      <c r="G748" s="754">
        <v>119.9</v>
      </c>
      <c r="H748" s="754">
        <v>119.9</v>
      </c>
      <c r="I748" s="1115"/>
      <c r="J748" s="1116"/>
      <c r="K748" s="1117"/>
      <c r="L748" s="1118"/>
      <c r="M748" s="765" t="s">
        <v>787</v>
      </c>
      <c r="N748" s="759">
        <v>146.9</v>
      </c>
      <c r="O748" s="761"/>
      <c r="P748"/>
    </row>
    <row r="749" spans="1:16" s="79" customFormat="1" ht="16.5" x14ac:dyDescent="0.35">
      <c r="A749" s="1112">
        <v>46155</v>
      </c>
      <c r="B749" s="1119" t="s">
        <v>793</v>
      </c>
      <c r="C749" s="772">
        <v>105.94</v>
      </c>
      <c r="D749" s="773"/>
      <c r="E749" s="757"/>
      <c r="F749" s="758">
        <v>46142</v>
      </c>
      <c r="G749" s="759">
        <v>119.9</v>
      </c>
      <c r="H749" s="759">
        <v>119.9</v>
      </c>
      <c r="I749" s="1115"/>
      <c r="J749" s="1116"/>
      <c r="K749" s="1117"/>
      <c r="L749" s="1118"/>
      <c r="M749" s="765" t="s">
        <v>787</v>
      </c>
      <c r="N749" s="759">
        <v>146.9</v>
      </c>
      <c r="O749" s="761"/>
      <c r="P749"/>
    </row>
    <row r="750" spans="1:16" s="79" customFormat="1" ht="16.5" x14ac:dyDescent="0.35">
      <c r="A750" s="1112">
        <v>46170</v>
      </c>
      <c r="B750" s="1113" t="s">
        <v>793</v>
      </c>
      <c r="C750" s="773">
        <v>105.94</v>
      </c>
      <c r="D750" s="773"/>
      <c r="E750" s="757"/>
      <c r="F750" s="755">
        <v>46170</v>
      </c>
      <c r="G750" s="754">
        <v>120.6</v>
      </c>
      <c r="H750" s="754">
        <v>120.6</v>
      </c>
      <c r="I750" s="1115"/>
      <c r="J750" s="1116"/>
      <c r="K750" s="1117"/>
      <c r="L750" s="1118"/>
      <c r="M750" s="765" t="s">
        <v>787</v>
      </c>
      <c r="N750" s="759">
        <v>146.9</v>
      </c>
      <c r="O750" s="761"/>
      <c r="P750"/>
    </row>
    <row r="751" spans="1:16" s="79" customFormat="1" ht="16.5" x14ac:dyDescent="0.35">
      <c r="A751" s="1112">
        <v>46185</v>
      </c>
      <c r="B751" s="1119" t="s">
        <v>794</v>
      </c>
      <c r="C751" s="772">
        <v>105.53</v>
      </c>
      <c r="D751" s="773"/>
      <c r="E751" s="757"/>
      <c r="F751" s="758">
        <v>46170</v>
      </c>
      <c r="G751" s="759">
        <v>120.6</v>
      </c>
      <c r="H751" s="759">
        <v>120.6</v>
      </c>
      <c r="I751" s="1115"/>
      <c r="J751" s="1116"/>
      <c r="K751" s="1117"/>
      <c r="L751" s="1118"/>
      <c r="M751" s="765" t="s">
        <v>787</v>
      </c>
      <c r="N751" s="759">
        <v>146.9</v>
      </c>
      <c r="O751" s="761"/>
      <c r="P751"/>
    </row>
    <row r="752" spans="1:16" s="79" customFormat="1" ht="16.5" x14ac:dyDescent="0.35">
      <c r="A752" s="1112">
        <v>46189</v>
      </c>
      <c r="B752" s="1113" t="s">
        <v>794</v>
      </c>
      <c r="C752" s="773">
        <v>105.53</v>
      </c>
      <c r="D752" s="773"/>
      <c r="E752" s="757"/>
      <c r="F752" s="758">
        <v>46170</v>
      </c>
      <c r="G752" s="759">
        <v>120.6</v>
      </c>
      <c r="H752" s="759">
        <v>120.6</v>
      </c>
      <c r="I752" s="1115"/>
      <c r="J752" s="1116"/>
      <c r="K752" s="1117"/>
      <c r="L752" s="1118"/>
      <c r="M752" s="760" t="s">
        <v>788</v>
      </c>
      <c r="N752" s="754">
        <v>147.69999999999999</v>
      </c>
      <c r="O752" s="761"/>
      <c r="P752"/>
    </row>
    <row r="753" spans="1:16" s="79" customFormat="1" ht="16.5" x14ac:dyDescent="0.35">
      <c r="A753" s="1112">
        <v>46203</v>
      </c>
      <c r="B753" s="1113" t="s">
        <v>794</v>
      </c>
      <c r="C753" s="773">
        <v>105.53</v>
      </c>
      <c r="D753" s="773"/>
      <c r="E753" s="757"/>
      <c r="F753" s="755">
        <v>46203</v>
      </c>
      <c r="G753" s="754">
        <v>120.5</v>
      </c>
      <c r="H753" s="754">
        <v>120.5</v>
      </c>
      <c r="I753" s="1115"/>
      <c r="J753" s="1116"/>
      <c r="K753" s="1117"/>
      <c r="L753" s="1118"/>
      <c r="M753" s="765" t="s">
        <v>788</v>
      </c>
      <c r="N753" s="759">
        <v>147.69999999999999</v>
      </c>
      <c r="O753" s="761"/>
      <c r="P753"/>
    </row>
    <row r="754" spans="1:16" ht="15.5" x14ac:dyDescent="0.35">
      <c r="A754" s="1112">
        <v>46213</v>
      </c>
      <c r="B754" s="1119" t="s">
        <v>796</v>
      </c>
      <c r="C754" s="772">
        <v>105.03</v>
      </c>
      <c r="D754" s="773"/>
      <c r="E754" s="757"/>
      <c r="F754" s="758">
        <v>46203</v>
      </c>
      <c r="G754" s="759">
        <v>120.5</v>
      </c>
      <c r="H754" s="759">
        <v>120.5</v>
      </c>
      <c r="I754" s="1115"/>
      <c r="J754" s="1116"/>
      <c r="K754" s="1117"/>
      <c r="L754" s="1118"/>
      <c r="M754" s="765" t="s">
        <v>788</v>
      </c>
      <c r="N754" s="759">
        <v>147.69999999999999</v>
      </c>
      <c r="O754" s="761"/>
    </row>
    <row r="755" spans="1:16" s="79" customFormat="1" ht="16.5" x14ac:dyDescent="0.35">
      <c r="A755" s="1112">
        <v>46234</v>
      </c>
      <c r="B755" s="1113" t="s">
        <v>796</v>
      </c>
      <c r="C755" s="773">
        <v>105.03</v>
      </c>
      <c r="D755" s="773"/>
      <c r="E755" s="757"/>
      <c r="F755" s="755">
        <v>46234</v>
      </c>
      <c r="G755" s="754">
        <v>122.3</v>
      </c>
      <c r="H755" s="754">
        <v>122.3</v>
      </c>
      <c r="I755" s="1115"/>
      <c r="J755" s="1116"/>
      <c r="K755" s="1117"/>
      <c r="L755" s="1118"/>
      <c r="M755" s="765" t="s">
        <v>788</v>
      </c>
      <c r="N755" s="759">
        <v>147.69999999999999</v>
      </c>
      <c r="O755" s="761"/>
      <c r="P755"/>
    </row>
    <row r="756" spans="1:16" s="79" customFormat="1" ht="16.5" x14ac:dyDescent="0.35">
      <c r="A756" s="1112">
        <v>46248</v>
      </c>
      <c r="B756" s="1119" t="s">
        <v>797</v>
      </c>
      <c r="C756" s="772">
        <v>106.87</v>
      </c>
      <c r="D756" s="773"/>
      <c r="E756" s="757"/>
      <c r="F756" s="758">
        <v>46234</v>
      </c>
      <c r="G756" s="759">
        <v>122.3</v>
      </c>
      <c r="H756" s="759">
        <v>122.3</v>
      </c>
      <c r="I756" s="1115"/>
      <c r="J756" s="1116"/>
      <c r="K756" s="1117"/>
      <c r="L756" s="1118"/>
      <c r="M756" s="765" t="s">
        <v>788</v>
      </c>
      <c r="N756" s="759">
        <v>147.69999999999999</v>
      </c>
      <c r="O756" s="761"/>
      <c r="P756"/>
    </row>
    <row r="757" spans="1:16" s="79" customFormat="1" ht="16.5" x14ac:dyDescent="0.35">
      <c r="A757" s="1112">
        <v>46261</v>
      </c>
      <c r="B757" s="1113" t="s">
        <v>797</v>
      </c>
      <c r="C757" s="773">
        <v>106.87</v>
      </c>
      <c r="D757" s="773"/>
      <c r="E757" s="757"/>
      <c r="F757" s="755">
        <v>46261</v>
      </c>
      <c r="G757" s="754">
        <v>122.9</v>
      </c>
      <c r="H757" s="754">
        <v>122.9</v>
      </c>
      <c r="I757" s="1115"/>
      <c r="J757" s="1116"/>
      <c r="K757" s="1117"/>
      <c r="L757" s="1118"/>
      <c r="M757" s="765" t="s">
        <v>788</v>
      </c>
      <c r="N757" s="759">
        <v>147.69999999999999</v>
      </c>
      <c r="O757" s="761"/>
      <c r="P757"/>
    </row>
  </sheetData>
  <mergeCells count="4">
    <mergeCell ref="Q3:AF3"/>
    <mergeCell ref="F206:L206"/>
    <mergeCell ref="M215:O215"/>
    <mergeCell ref="A741:E741"/>
  </mergeCells>
  <phoneticPr fontId="60" type="noConversion"/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3D8C-6816-431D-B0B9-1D36647611B0}">
  <sheetPr codeName="Feuil6">
    <tabColor rgb="FFFFFF00"/>
    <pageSetUpPr fitToPage="1"/>
  </sheetPr>
  <dimension ref="A1:O72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274" t="s">
        <v>462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460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461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463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tr">
        <f>IF(F39&gt;36,"sei-corse-guichet-producteur@edf.fr","sei-corse-pv@edf.fr")</f>
        <v>sei-corse-pv@edf.fr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0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04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09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04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07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807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06" t="s">
        <v>28</v>
      </c>
      <c r="E52" s="805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06" t="s">
        <v>28</v>
      </c>
      <c r="E53" s="805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11" t="s">
        <v>28</v>
      </c>
      <c r="E54" s="810"/>
      <c r="F54" s="63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06" t="str">
        <f>IF(G3="S17","au coût de (**)","")</f>
        <v/>
      </c>
      <c r="E55" s="805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06" t="str">
        <f>IF(G3="S17","au coût de (**)","")</f>
        <v/>
      </c>
      <c r="E56" s="805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805"/>
      <c r="D58" s="67"/>
      <c r="E58" s="24"/>
      <c r="F58" s="68"/>
      <c r="G58" s="805"/>
      <c r="H58" s="805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08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08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08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08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39:E39"/>
    <mergeCell ref="F39:G39"/>
    <mergeCell ref="A40:E40"/>
    <mergeCell ref="F40:G40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1:I51"/>
    <mergeCell ref="A52:B52"/>
    <mergeCell ref="G52:H52"/>
    <mergeCell ref="A53:B53"/>
    <mergeCell ref="G53:H53"/>
    <mergeCell ref="A55:B55"/>
    <mergeCell ref="G55:H55"/>
    <mergeCell ref="A56:B56"/>
    <mergeCell ref="G56:H56"/>
    <mergeCell ref="A54:B54"/>
    <mergeCell ref="G54:H54"/>
    <mergeCell ref="A57:B57"/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4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6323F3A8-4995-419B-A81A-751F974AFB29}">
      <formula1>F5</formula1>
    </dataValidation>
  </dataValidations>
  <hyperlinks>
    <hyperlink ref="G10" r:id="rId1" display="sei-corse-pv@edf.fr" xr:uid="{72FB50CF-A02A-4764-B1B3-6ADD7C7D10EF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B0FBE4E-A0E6-4DD3-9502-A0D1D9E28334}">
          <x14:formula1>
            <xm:f>'Type contrat'!$B$2:$B$33</xm:f>
          </x14:formula1>
          <xm:sqref>C17</xm:sqref>
        </x14:dataValidation>
        <x14:dataValidation type="list" allowBlank="1" showInputMessage="1" showErrorMessage="1" xr:uid="{A0E646B6-683F-4D22-B41E-37EFF78F65D5}">
          <x14:formula1>
            <xm:f>'Type contrat'!$A$2:$A$6</xm:f>
          </x14:formula1>
          <xm:sqref>G3:I3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3487-56B1-4925-A56F-BFA8524C8A80}">
  <sheetPr>
    <tabColor theme="8" tint="0.39997558519241921"/>
    <pageSetUpPr fitToPage="1"/>
  </sheetPr>
  <dimension ref="A1:O72"/>
  <sheetViews>
    <sheetView showGridLines="0" topLeftCell="A35" zoomScale="85" zoomScaleNormal="85" workbookViewId="0">
      <selection activeCell="I49" sqref="I49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3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723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477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478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479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480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812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812" t="str">
        <f>IF(ISBLANK(G4),"",G4)</f>
        <v/>
      </c>
      <c r="D19" s="1280" t="s">
        <v>17</v>
      </c>
      <c r="E19" s="1281"/>
      <c r="F19" s="1281"/>
      <c r="G19" s="1281"/>
      <c r="H19" s="1281"/>
      <c r="I19" s="147">
        <v>0</v>
      </c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812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812" t="str">
        <f>IF(ISBLANK(G4),"",G4)</f>
        <v/>
      </c>
      <c r="D25" s="1280" t="s">
        <v>21</v>
      </c>
      <c r="E25" s="1296"/>
      <c r="F25" s="1296"/>
      <c r="G25" s="1296"/>
      <c r="H25" s="1296"/>
      <c r="I25" s="147">
        <v>0</v>
      </c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76" t="s">
        <v>28</v>
      </c>
      <c r="E54" s="880"/>
      <c r="F54" s="63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  <c r="M60" s="814"/>
    </row>
    <row r="61" spans="1:15" x14ac:dyDescent="0.35">
      <c r="A61" s="881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38:E38"/>
    <mergeCell ref="H38:I38"/>
    <mergeCell ref="A39:E39"/>
    <mergeCell ref="F39:G39"/>
    <mergeCell ref="A40:E40"/>
    <mergeCell ref="F40:G40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2:B52"/>
    <mergeCell ref="G52:H52"/>
    <mergeCell ref="A53:B53"/>
    <mergeCell ref="G53:H53"/>
    <mergeCell ref="A54:B54"/>
    <mergeCell ref="G54:H54"/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3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EB10E2A5-D1FD-4030-B51C-D1E2BA64AE1E}">
      <formula1>F5</formula1>
    </dataValidation>
  </dataValidations>
  <hyperlinks>
    <hyperlink ref="G10" r:id="rId1" xr:uid="{8FD26730-4F1E-4217-9770-6371E3F8444C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A6FFD1-2E10-49EE-9E19-1AED70721791}">
          <x14:formula1>
            <xm:f>'Type contrat'!$A$2:$A$6</xm:f>
          </x14:formula1>
          <xm:sqref>G3:I3</xm:sqref>
        </x14:dataValidation>
        <x14:dataValidation type="list" allowBlank="1" showInputMessage="1" showErrorMessage="1" xr:uid="{401E3061-DE88-4BA4-992F-9F82D074163C}">
          <x14:formula1>
            <xm:f>'Type contrat'!$B$2:$B$33</xm:f>
          </x14:formula1>
          <xm:sqref>C17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9960C-AC00-41E4-8776-0E3B5629AAC2}">
  <sheetPr codeName="Feuil7">
    <tabColor rgb="FFFFFF00"/>
    <pageSetUpPr fitToPage="1"/>
  </sheetPr>
  <dimension ref="A1:O72"/>
  <sheetViews>
    <sheetView showGridLines="0" topLeftCell="A38" zoomScale="85" zoomScaleNormal="85" workbookViewId="0">
      <selection activeCell="I49" sqref="I49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3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723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477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478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479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480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812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812" t="str">
        <f>IF(ISBLANK(G4),"",G4)</f>
        <v/>
      </c>
      <c r="D19" s="1280" t="s">
        <v>17</v>
      </c>
      <c r="E19" s="1281"/>
      <c r="F19" s="1281"/>
      <c r="G19" s="1281"/>
      <c r="H19" s="1281"/>
      <c r="I19" s="147">
        <v>0</v>
      </c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812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812" t="str">
        <f>IF(ISBLANK(G4),"",G4)</f>
        <v/>
      </c>
      <c r="D25" s="1280" t="s">
        <v>21</v>
      </c>
      <c r="E25" s="1296"/>
      <c r="F25" s="1296"/>
      <c r="G25" s="1296"/>
      <c r="H25" s="1296"/>
      <c r="I25" s="147">
        <v>0</v>
      </c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78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791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788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791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790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790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786" t="s">
        <v>28</v>
      </c>
      <c r="E52" s="787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786" t="s">
        <v>28</v>
      </c>
      <c r="E53" s="787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11" t="s">
        <v>28</v>
      </c>
      <c r="E54" s="810"/>
      <c r="F54" s="63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786" t="str">
        <f>IF(G3="S17","au coût de (**)","")</f>
        <v/>
      </c>
      <c r="E55" s="787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786" t="str">
        <f>IF(G3="S17","au coût de (**)","")</f>
        <v/>
      </c>
      <c r="E56" s="787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787"/>
      <c r="D58" s="67"/>
      <c r="E58" s="24"/>
      <c r="F58" s="68"/>
      <c r="G58" s="787"/>
      <c r="H58" s="787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789"/>
      <c r="B60" s="792"/>
      <c r="C60" s="792"/>
      <c r="D60" s="792"/>
      <c r="E60" s="792"/>
      <c r="F60" s="792"/>
      <c r="G60" s="792"/>
      <c r="H60" s="792"/>
      <c r="I60" s="154"/>
      <c r="J60" s="10"/>
      <c r="M60" s="814"/>
    </row>
    <row r="61" spans="1:15" x14ac:dyDescent="0.35">
      <c r="A61" s="789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789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789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  <mergeCell ref="A53:B53"/>
    <mergeCell ref="G53:H53"/>
    <mergeCell ref="A55:B55"/>
    <mergeCell ref="G55:H55"/>
    <mergeCell ref="A56:B56"/>
    <mergeCell ref="G56:H56"/>
    <mergeCell ref="A54:B54"/>
    <mergeCell ref="G54:H54"/>
    <mergeCell ref="A45:G45"/>
    <mergeCell ref="H45:I45"/>
    <mergeCell ref="A48:C48"/>
    <mergeCell ref="A51:I51"/>
    <mergeCell ref="A52:B52"/>
    <mergeCell ref="G52:H52"/>
    <mergeCell ref="A42:G42"/>
    <mergeCell ref="H42:I42"/>
    <mergeCell ref="A43:G43"/>
    <mergeCell ref="H43:I43"/>
    <mergeCell ref="A44:G44"/>
    <mergeCell ref="H44:I44"/>
    <mergeCell ref="A39:E39"/>
    <mergeCell ref="F39:G39"/>
    <mergeCell ref="A40:E40"/>
    <mergeCell ref="F40:G40"/>
    <mergeCell ref="A41:D41"/>
    <mergeCell ref="F41:G41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A57:B57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</mergeCells>
  <conditionalFormatting sqref="A1:I4 A6:I69">
    <cfRule type="expression" dxfId="2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6EBDB578-1EC9-42D1-B67B-9C33ABAA3FF2}">
      <formula1>F5</formula1>
    </dataValidation>
  </dataValidations>
  <hyperlinks>
    <hyperlink ref="G10" r:id="rId1" xr:uid="{10D96E54-D54B-4E25-88A7-CA658E9EA7A2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2109367-95B6-4BFA-B219-6BBD8B2D6EC4}">
          <x14:formula1>
            <xm:f>'Type contrat'!$B$2:$B$33</xm:f>
          </x14:formula1>
          <xm:sqref>C17</xm:sqref>
        </x14:dataValidation>
        <x14:dataValidation type="list" allowBlank="1" showInputMessage="1" showErrorMessage="1" xr:uid="{3BC71697-4D1A-49DF-A2D5-764E3BC6396B}">
          <x14:formula1>
            <xm:f>'Type contrat'!$A$2:$A$6</xm:f>
          </x14:formula1>
          <xm:sqref>G3:I3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8460-8BD4-43C4-8B84-1392DFA23BF8}">
  <sheetPr>
    <tabColor theme="8" tint="0.39997558519241921"/>
    <pageSetUpPr fitToPage="1"/>
  </sheetPr>
  <dimension ref="A1:O72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724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481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482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483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484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76" t="s">
        <v>28</v>
      </c>
      <c r="E54" s="880"/>
      <c r="F54" s="63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81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38:E38"/>
    <mergeCell ref="H38:I38"/>
    <mergeCell ref="A39:E39"/>
    <mergeCell ref="F39:G39"/>
    <mergeCell ref="A40:E40"/>
    <mergeCell ref="F40:G40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2:B52"/>
    <mergeCell ref="G52:H52"/>
    <mergeCell ref="A53:B53"/>
    <mergeCell ref="G53:H53"/>
    <mergeCell ref="A54:B54"/>
    <mergeCell ref="G54:H54"/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1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42B3DE97-773F-470B-9F40-F8D94C665640}">
      <formula1>F5</formula1>
    </dataValidation>
  </dataValidations>
  <hyperlinks>
    <hyperlink ref="G10" r:id="rId1" xr:uid="{18A23793-4044-4EEF-A7C7-387BF01FCBA6}"/>
  </hyperlinks>
  <pageMargins left="0.70866141732283472" right="0.70866141732283472" top="0.74803149606299213" bottom="0.74803149606299213" header="0.31496062992125984" footer="0.31496062992125984"/>
  <pageSetup paperSize="9" scale="5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2588BDB-9C67-4208-B486-2D873EB9B4EA}">
          <x14:formula1>
            <xm:f>'Type contrat'!$A$2:$A$6</xm:f>
          </x14:formula1>
          <xm:sqref>G3:I3</xm:sqref>
        </x14:dataValidation>
        <x14:dataValidation type="list" allowBlank="1" showInputMessage="1" showErrorMessage="1" xr:uid="{6C8BD7CA-0718-428A-A379-9C1D1374064B}">
          <x14:formula1>
            <xm:f>'Type contrat'!$B$2:$B$33</xm:f>
          </x14:formula1>
          <xm:sqref>C17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AFE85-5302-4CAE-9647-60020BB1BF4B}">
  <sheetPr codeName="Feuil8">
    <tabColor rgb="FFFFFF00"/>
    <pageSetUpPr fitToPage="1"/>
  </sheetPr>
  <dimension ref="A1:O72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724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481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482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483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484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78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791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788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791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790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790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786" t="s">
        <v>28</v>
      </c>
      <c r="E52" s="787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786" t="s">
        <v>28</v>
      </c>
      <c r="E53" s="787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11" t="s">
        <v>28</v>
      </c>
      <c r="E54" s="810"/>
      <c r="F54" s="63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786" t="str">
        <f>IF(G3="S17","au coût de (**)","")</f>
        <v/>
      </c>
      <c r="E55" s="787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786" t="str">
        <f>IF(G3="S17","au coût de (**)","")</f>
        <v/>
      </c>
      <c r="E56" s="787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787"/>
      <c r="D58" s="67"/>
      <c r="E58" s="24"/>
      <c r="F58" s="68"/>
      <c r="G58" s="787"/>
      <c r="H58" s="787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789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789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789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789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  <mergeCell ref="A53:B53"/>
    <mergeCell ref="G53:H53"/>
    <mergeCell ref="A55:B55"/>
    <mergeCell ref="G55:H55"/>
    <mergeCell ref="A56:B56"/>
    <mergeCell ref="G56:H56"/>
    <mergeCell ref="A54:B54"/>
    <mergeCell ref="G54:H54"/>
    <mergeCell ref="A45:G45"/>
    <mergeCell ref="H45:I45"/>
    <mergeCell ref="A48:C48"/>
    <mergeCell ref="A51:I51"/>
    <mergeCell ref="A52:B52"/>
    <mergeCell ref="G52:H52"/>
    <mergeCell ref="A42:G42"/>
    <mergeCell ref="H42:I42"/>
    <mergeCell ref="A43:G43"/>
    <mergeCell ref="H43:I43"/>
    <mergeCell ref="A44:G44"/>
    <mergeCell ref="H44:I44"/>
    <mergeCell ref="A39:E39"/>
    <mergeCell ref="F39:G39"/>
    <mergeCell ref="A40:E40"/>
    <mergeCell ref="F40:G40"/>
    <mergeCell ref="A41:D41"/>
    <mergeCell ref="F41:G41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A57:B57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</mergeCells>
  <conditionalFormatting sqref="A1:I4 A6:I69">
    <cfRule type="expression" dxfId="0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019329E1-591D-4731-8F7F-A94EE41CF9BB}">
      <formula1>F5</formula1>
    </dataValidation>
  </dataValidations>
  <hyperlinks>
    <hyperlink ref="G10" r:id="rId1" xr:uid="{18720B09-7CB4-4A84-9681-55E595032284}"/>
  </hyperlinks>
  <pageMargins left="0.70866141732283472" right="0.70866141732283472" top="0.74803149606299213" bottom="0.74803149606299213" header="0.31496062992125984" footer="0.31496062992125984"/>
  <pageSetup paperSize="9" scale="5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4FDAE11-98EC-4060-AF9C-2CD1377922F9}">
          <x14:formula1>
            <xm:f>'Type contrat'!$B$2:$B$33</xm:f>
          </x14:formula1>
          <xm:sqref>C17</xm:sqref>
        </x14:dataValidation>
        <x14:dataValidation type="list" allowBlank="1" showInputMessage="1" showErrorMessage="1" xr:uid="{7356D836-F3D9-4BF6-8137-6101D2CA0A7C}">
          <x14:formula1>
            <xm:f>'Type contrat'!$A$2:$A$6</xm:f>
          </x14:formula1>
          <xm:sqref>G3:I3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3"/>
  <dimension ref="A1:B6"/>
  <sheetViews>
    <sheetView showGridLines="0" workbookViewId="0">
      <selection activeCell="B2" sqref="B2"/>
    </sheetView>
  </sheetViews>
  <sheetFormatPr baseColWidth="10" defaultColWidth="10.81640625" defaultRowHeight="14.5" x14ac:dyDescent="0.35"/>
  <cols>
    <col min="1" max="1" width="14.453125" customWidth="1"/>
    <col min="2" max="2" width="21.1796875" customWidth="1"/>
  </cols>
  <sheetData>
    <row r="1" spans="1:2" ht="15.5" x14ac:dyDescent="0.35">
      <c r="A1" s="146" t="s">
        <v>387</v>
      </c>
      <c r="B1" s="146" t="s">
        <v>717</v>
      </c>
    </row>
    <row r="2" spans="1:2" x14ac:dyDescent="0.35">
      <c r="A2" s="145" t="s">
        <v>384</v>
      </c>
      <c r="B2" s="145" t="s">
        <v>719</v>
      </c>
    </row>
    <row r="3" spans="1:2" x14ac:dyDescent="0.35">
      <c r="A3" s="145" t="s">
        <v>385</v>
      </c>
      <c r="B3" s="145" t="s">
        <v>720</v>
      </c>
    </row>
    <row r="4" spans="1:2" x14ac:dyDescent="0.35">
      <c r="A4" s="145" t="s">
        <v>386</v>
      </c>
    </row>
    <row r="5" spans="1:2" x14ac:dyDescent="0.35">
      <c r="A5" s="145" t="s">
        <v>509</v>
      </c>
    </row>
    <row r="6" spans="1:2" x14ac:dyDescent="0.35">
      <c r="A6" s="145" t="s">
        <v>718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99222-D96A-470A-ADC0-466B906DAB89}">
  <sheetPr codeName="Feuil9">
    <tabColor theme="5" tint="0.39997558519241921"/>
  </sheetPr>
  <dimension ref="B1:F17"/>
  <sheetViews>
    <sheetView tabSelected="1" zoomScale="102" zoomScaleNormal="70" workbookViewId="0">
      <selection activeCell="E7" sqref="E7"/>
    </sheetView>
  </sheetViews>
  <sheetFormatPr baseColWidth="10" defaultColWidth="10.81640625" defaultRowHeight="14.5" x14ac:dyDescent="0.35"/>
  <cols>
    <col min="1" max="1" width="1.26953125" style="885" customWidth="1"/>
    <col min="2" max="2" width="34.1796875" style="884" customWidth="1"/>
    <col min="3" max="3" width="52.81640625" style="884" customWidth="1"/>
    <col min="4" max="4" width="2.453125" style="885" customWidth="1"/>
    <col min="5" max="5" width="10.81640625" style="885"/>
    <col min="6" max="6" width="28" style="885" customWidth="1"/>
    <col min="7" max="16384" width="10.81640625" style="885"/>
  </cols>
  <sheetData>
    <row r="1" spans="2:6" ht="5.5" customHeight="1" thickBot="1" x14ac:dyDescent="0.4"/>
    <row r="2" spans="2:6" ht="37.5" customHeight="1" thickBot="1" x14ac:dyDescent="0.4">
      <c r="B2" s="1255" t="s">
        <v>763</v>
      </c>
      <c r="C2" s="1256"/>
      <c r="E2" s="1253" t="s">
        <v>760</v>
      </c>
      <c r="F2" s="871" t="s">
        <v>761</v>
      </c>
    </row>
    <row r="3" spans="2:6" ht="34" customHeight="1" thickBot="1" x14ac:dyDescent="0.4">
      <c r="B3" s="1255" t="s">
        <v>764</v>
      </c>
      <c r="C3" s="1256"/>
      <c r="E3" s="1254"/>
      <c r="F3" s="888" t="s">
        <v>767</v>
      </c>
    </row>
    <row r="4" spans="2:6" ht="14.15" customHeight="1" thickBot="1" x14ac:dyDescent="0.4"/>
    <row r="5" spans="2:6" ht="15" thickBot="1" x14ac:dyDescent="0.4">
      <c r="B5" s="1257" t="s">
        <v>756</v>
      </c>
      <c r="C5" s="1258"/>
    </row>
    <row r="6" spans="2:6" ht="20.5" customHeight="1" x14ac:dyDescent="0.35">
      <c r="B6" s="872" t="s">
        <v>759</v>
      </c>
      <c r="C6" s="882"/>
    </row>
    <row r="7" spans="2:6" ht="29" x14ac:dyDescent="0.35">
      <c r="B7" s="873" t="s">
        <v>758</v>
      </c>
      <c r="C7" s="883"/>
    </row>
    <row r="8" spans="2:6" hidden="1" x14ac:dyDescent="0.35">
      <c r="B8" s="1252" t="s">
        <v>762</v>
      </c>
      <c r="C8" s="874">
        <f>IF(DATE(YEAR(C7), MONTH(C6), DAY(C6)) &lt;= C7, YEAR(C7), YEAR(C7)-1)</f>
        <v>1900</v>
      </c>
    </row>
    <row r="9" spans="2:6" hidden="1" x14ac:dyDescent="0.35">
      <c r="B9" s="1252"/>
      <c r="C9" s="875">
        <f>DATE(C8, MONTH(C6), DAY(C6))</f>
        <v>0</v>
      </c>
    </row>
    <row r="10" spans="2:6" ht="16" thickBot="1" x14ac:dyDescent="0.4">
      <c r="B10" s="887" t="s">
        <v>766</v>
      </c>
      <c r="C10" s="889" t="str">
        <f>IF(C7="","",IF(C9&lt;DATEVALUE("01/11/2025"),"Utiliser le modèle A de votre région","Utiliser le modèle B de votre région"))</f>
        <v/>
      </c>
    </row>
    <row r="11" spans="2:6" ht="15" thickBot="1" x14ac:dyDescent="0.4"/>
    <row r="12" spans="2:6" ht="15" thickBot="1" x14ac:dyDescent="0.4">
      <c r="B12" s="1257" t="s">
        <v>757</v>
      </c>
      <c r="C12" s="1258"/>
    </row>
    <row r="13" spans="2:6" ht="24.65" customHeight="1" x14ac:dyDescent="0.35">
      <c r="B13" s="872" t="s">
        <v>759</v>
      </c>
      <c r="C13" s="882"/>
    </row>
    <row r="14" spans="2:6" ht="29" x14ac:dyDescent="0.35">
      <c r="B14" s="873" t="s">
        <v>758</v>
      </c>
      <c r="C14" s="883"/>
    </row>
    <row r="15" spans="2:6" hidden="1" x14ac:dyDescent="0.35">
      <c r="B15" s="1252" t="s">
        <v>762</v>
      </c>
      <c r="C15" s="874">
        <f>IF(DATE(YEAR(C14), MONTH(C13), DAY(C13)) &lt;= C14, YEAR(C14), YEAR(C14)-1)</f>
        <v>1900</v>
      </c>
    </row>
    <row r="16" spans="2:6" hidden="1" x14ac:dyDescent="0.35">
      <c r="B16" s="1252"/>
      <c r="C16" s="875">
        <f>DATE(C15, MONTH(C13), DAY(C13))</f>
        <v>0</v>
      </c>
    </row>
    <row r="17" spans="2:3" ht="16" thickBot="1" x14ac:dyDescent="0.4">
      <c r="B17" s="887" t="s">
        <v>766</v>
      </c>
      <c r="C17" s="889" t="str">
        <f>IF(OR(C13="",C14=""),"",IF(C16&lt;DATEVALUE("10/02/2025"),"Utiliser le modèle A de votre région","Utiliser le modèle B de votre région"))</f>
        <v/>
      </c>
    </row>
  </sheetData>
  <sheetProtection selectLockedCells="1"/>
  <mergeCells count="7">
    <mergeCell ref="B15:B16"/>
    <mergeCell ref="B8:B9"/>
    <mergeCell ref="E2:E3"/>
    <mergeCell ref="B2:C2"/>
    <mergeCell ref="B3:C3"/>
    <mergeCell ref="B5:C5"/>
    <mergeCell ref="B12:C12"/>
  </mergeCells>
  <conditionalFormatting sqref="C10">
    <cfRule type="cellIs" dxfId="15" priority="5" operator="equal">
      <formula>"Utiliser le modèle B de votre région"</formula>
    </cfRule>
    <cfRule type="cellIs" dxfId="14" priority="6" operator="equal">
      <formula>"Utiliser le modèle A de votre région"</formula>
    </cfRule>
  </conditionalFormatting>
  <conditionalFormatting sqref="C17">
    <cfRule type="cellIs" dxfId="13" priority="1" operator="equal">
      <formula>"Utiliser le modèle A de votre région"</formula>
    </cfRule>
    <cfRule type="cellIs" dxfId="12" priority="2" operator="equal">
      <formula>"Utiliser le modèle B de votre région"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65AE-9473-4BC4-8546-E871E7A353E4}">
  <sheetPr codeName="Feuil10">
    <tabColor theme="8" tint="0.39997558519241921"/>
    <pageSetUpPr fitToPage="1"/>
  </sheetPr>
  <dimension ref="A1:O72"/>
  <sheetViews>
    <sheetView showGridLines="0" topLeftCell="A41" zoomScale="70" zoomScaleNormal="70" workbookViewId="0">
      <selection activeCell="G48" sqref="G48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1210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139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274" t="s">
        <v>462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460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461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463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tr">
        <f>IF(F39&gt;36,"sei-corse-guichet-producteur@edf.fr","sei-corse-pv@edf.fr")</f>
        <v>sei-corse-pv@edf.fr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61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65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63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65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66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66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61" t="s">
        <v>28</v>
      </c>
      <c r="E52" s="862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61" t="s">
        <v>28</v>
      </c>
      <c r="E53" s="862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61" t="s">
        <v>28</v>
      </c>
      <c r="E54" s="862"/>
      <c r="F54" s="60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61" t="str">
        <f>IF(G3="S17","au coût de (**)","")</f>
        <v/>
      </c>
      <c r="E55" s="862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61" t="str">
        <f>IF(G3="S17","au coût de (**)","")</f>
        <v/>
      </c>
      <c r="E56" s="862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62"/>
      <c r="D57" s="67"/>
      <c r="E57" s="24"/>
      <c r="F57" s="68"/>
      <c r="G57" s="862"/>
      <c r="H57" s="862"/>
      <c r="I57" s="64">
        <f>I30</f>
        <v>0</v>
      </c>
      <c r="J57" s="65"/>
    </row>
    <row r="58" spans="1:15" x14ac:dyDescent="0.35">
      <c r="A58" s="66"/>
      <c r="B58" s="24"/>
      <c r="C58" s="862"/>
      <c r="D58" s="67"/>
      <c r="E58" s="24"/>
      <c r="F58" s="68"/>
      <c r="G58" s="862"/>
      <c r="H58" s="862"/>
      <c r="I58" s="816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64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64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64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64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ht="13" customHeight="1" x14ac:dyDescent="0.35">
      <c r="A68" s="4"/>
      <c r="B68" s="5"/>
      <c r="C68" s="5"/>
      <c r="D68" s="5"/>
      <c r="E68" s="6"/>
      <c r="F68" s="6"/>
      <c r="G68" s="6"/>
      <c r="H68" s="6"/>
      <c r="I68" s="6"/>
      <c r="J68" s="6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  <mergeCell ref="A52:B52"/>
    <mergeCell ref="G52:H52"/>
    <mergeCell ref="A53:B53"/>
    <mergeCell ref="G53:H53"/>
    <mergeCell ref="A54:B54"/>
    <mergeCell ref="G54:H54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38:E38"/>
    <mergeCell ref="H38:I38"/>
    <mergeCell ref="A39:E39"/>
    <mergeCell ref="F39:G39"/>
    <mergeCell ref="A40:E40"/>
    <mergeCell ref="F40:G40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K1:L1"/>
    <mergeCell ref="A3:B3"/>
    <mergeCell ref="C3:D3"/>
    <mergeCell ref="E3:F3"/>
    <mergeCell ref="G3:I3"/>
  </mergeCells>
  <conditionalFormatting sqref="A1:I4 A6:I69">
    <cfRule type="expression" dxfId="11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 " error="Attention l'onglet &quot;règles d'utilisation&quot; n'a soit pas été complété pour vérifier l'onglet à utiliser, ou bien vous indique d'utiliser l'onglet B de votre région." sqref="G4" xr:uid="{F1CB075B-52B5-4A04-988B-0ADEE4A3184B}">
      <formula1>F5</formula1>
    </dataValidation>
  </dataValidations>
  <hyperlinks>
    <hyperlink ref="G10" r:id="rId1" display="sei-corse-pv@edf.fr" xr:uid="{EEF4F0A0-CCEF-4D5A-BB5F-BB09CAB6B57B}"/>
  </hyperlinks>
  <pageMargins left="0.70866141732283472" right="0.70866141732283472" top="0.74803149606299213" bottom="0.74803149606299213" header="0.31496062992125984" footer="0.31496062992125984"/>
  <pageSetup paperSize="9" scale="5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C10F6A5-D9F9-46B4-BB52-C549CE1B3288}">
          <x14:formula1>
            <xm:f>'Type contrat'!$B$2:$B$33</xm:f>
          </x14:formula1>
          <xm:sqref>C17</xm:sqref>
        </x14:dataValidation>
        <x14:dataValidation type="list" allowBlank="1" showInputMessage="1" showErrorMessage="1" xr:uid="{5CAB9AEE-2BCC-489A-A748-7A75A24A36BE}">
          <x14:formula1>
            <xm:f>'Type contrat'!$A$2:$A$6</xm:f>
          </x14:formula1>
          <xm:sqref>G3:I3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rgb="FFFFFF00"/>
    <pageSetUpPr fitToPage="1"/>
  </sheetPr>
  <dimension ref="A1:O72"/>
  <sheetViews>
    <sheetView showGridLines="0" zoomScale="85" zoomScaleNormal="85" workbookViewId="0">
      <selection activeCell="G5" sqref="G5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274" t="s">
        <v>462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460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461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463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tr">
        <f>IF(F39&gt;36,"sei-corse-guichet-producteur@edf.fr","sei-corse-pv@edf.fr")</f>
        <v>sei-corse-pv@edf.fr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225"/>
      <c r="B28" s="226"/>
      <c r="C28" s="226"/>
      <c r="D28" s="226"/>
      <c r="E28" s="227"/>
      <c r="F28" s="227"/>
      <c r="G28" s="227"/>
      <c r="H28" s="227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37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34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37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53"/>
      <c r="B47" s="220"/>
      <c r="C47" s="220"/>
      <c r="D47" s="220"/>
      <c r="E47" s="33"/>
      <c r="F47" s="220"/>
      <c r="G47" s="220"/>
      <c r="H47" s="54"/>
      <c r="I47" s="55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22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53"/>
      <c r="B50" s="220"/>
      <c r="C50" s="220"/>
      <c r="D50" s="220"/>
      <c r="E50" s="220"/>
      <c r="F50" s="220"/>
      <c r="G50" s="220"/>
      <c r="H50" s="54"/>
      <c r="I50" s="55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225" t="s">
        <v>28</v>
      </c>
      <c r="E52" s="221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225" t="s">
        <v>28</v>
      </c>
      <c r="E53" s="221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11" t="s">
        <v>28</v>
      </c>
      <c r="E54" s="810"/>
      <c r="F54" s="60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225" t="str">
        <f>IF(G3="S17","au coût de (**)","")</f>
        <v/>
      </c>
      <c r="E55" s="221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249" t="str">
        <f>IF(G3="S17","au coût de (**)","")</f>
        <v/>
      </c>
      <c r="E56" s="250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221"/>
      <c r="D57" s="67"/>
      <c r="E57" s="24"/>
      <c r="F57" s="68"/>
      <c r="G57" s="221"/>
      <c r="H57" s="221"/>
      <c r="I57" s="64">
        <f>I30</f>
        <v>0</v>
      </c>
      <c r="J57" s="65"/>
    </row>
    <row r="58" spans="1:15" x14ac:dyDescent="0.35">
      <c r="A58" s="66"/>
      <c r="B58" s="24"/>
      <c r="C58" s="815"/>
      <c r="D58" s="67"/>
      <c r="E58" s="24"/>
      <c r="F58" s="68"/>
      <c r="G58" s="815"/>
      <c r="H58" s="815"/>
      <c r="I58" s="816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222"/>
      <c r="B60" s="223"/>
      <c r="C60" s="223"/>
      <c r="D60" s="223"/>
      <c r="E60" s="223"/>
      <c r="F60" s="223"/>
      <c r="G60" s="223"/>
      <c r="H60" s="223"/>
      <c r="I60" s="154"/>
      <c r="J60" s="10"/>
    </row>
    <row r="61" spans="1:15" x14ac:dyDescent="0.35">
      <c r="A61" s="222"/>
      <c r="B61" s="223"/>
      <c r="C61" s="223"/>
      <c r="D61" s="223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222"/>
      <c r="B62" s="223"/>
      <c r="C62" s="223"/>
      <c r="D62" s="223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222"/>
      <c r="B63" s="223"/>
      <c r="C63" s="223"/>
      <c r="D63" s="223"/>
      <c r="E63" s="223"/>
      <c r="F63" s="223"/>
      <c r="G63" s="223"/>
      <c r="H63" s="223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ht="13" customHeight="1" x14ac:dyDescent="0.35">
      <c r="A68" s="4"/>
      <c r="B68" s="5"/>
      <c r="C68" s="5"/>
      <c r="D68" s="5"/>
      <c r="E68" s="6"/>
      <c r="F68" s="6"/>
      <c r="G68" s="6"/>
      <c r="H68" s="6"/>
      <c r="I68" s="6"/>
      <c r="J68" s="6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29:H29"/>
    <mergeCell ref="A26:H26"/>
    <mergeCell ref="A55:B55"/>
    <mergeCell ref="G55:H55"/>
    <mergeCell ref="A43:G43"/>
    <mergeCell ref="H43:I43"/>
    <mergeCell ref="A52:B52"/>
    <mergeCell ref="G52:H52"/>
    <mergeCell ref="A53:B53"/>
    <mergeCell ref="G53:H53"/>
    <mergeCell ref="A35:H35"/>
    <mergeCell ref="A38:E38"/>
    <mergeCell ref="H38:I38"/>
    <mergeCell ref="A33:H33"/>
    <mergeCell ref="A51:I51"/>
    <mergeCell ref="A30:H30"/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  <mergeCell ref="A25:B25"/>
    <mergeCell ref="D25:H25"/>
    <mergeCell ref="A18:B18"/>
    <mergeCell ref="D18:H18"/>
    <mergeCell ref="A20:H20"/>
    <mergeCell ref="A23:G23"/>
    <mergeCell ref="A24:B24"/>
    <mergeCell ref="D24:H24"/>
    <mergeCell ref="A19:B19"/>
    <mergeCell ref="D19:H19"/>
    <mergeCell ref="A16:G16"/>
    <mergeCell ref="B11:D11"/>
    <mergeCell ref="F11:G11"/>
    <mergeCell ref="H11:I11"/>
    <mergeCell ref="A12:D12"/>
    <mergeCell ref="F12:I12"/>
    <mergeCell ref="B10:D10"/>
    <mergeCell ref="G10:I10"/>
    <mergeCell ref="B13:D13"/>
    <mergeCell ref="G13:I13"/>
    <mergeCell ref="B14:D14"/>
    <mergeCell ref="G14:I14"/>
    <mergeCell ref="B6:D6"/>
    <mergeCell ref="G6:I6"/>
    <mergeCell ref="B8:D8"/>
    <mergeCell ref="G8:I8"/>
    <mergeCell ref="B9:D9"/>
    <mergeCell ref="G9:I9"/>
    <mergeCell ref="A48:C48"/>
    <mergeCell ref="A54:B54"/>
    <mergeCell ref="G54:H54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A32:H32"/>
    <mergeCell ref="A57:B57"/>
    <mergeCell ref="A42:G42"/>
    <mergeCell ref="H42:I42"/>
    <mergeCell ref="A39:E39"/>
    <mergeCell ref="F39:G39"/>
    <mergeCell ref="A40:E40"/>
    <mergeCell ref="F40:G40"/>
    <mergeCell ref="A41:D41"/>
    <mergeCell ref="F41:G41"/>
    <mergeCell ref="A56:B56"/>
    <mergeCell ref="G56:H56"/>
    <mergeCell ref="A44:G44"/>
    <mergeCell ref="H44:I44"/>
    <mergeCell ref="A45:G45"/>
    <mergeCell ref="H45:I45"/>
  </mergeCells>
  <phoneticPr fontId="60" type="noConversion"/>
  <conditionalFormatting sqref="A1:I4 A6:I69">
    <cfRule type="expression" dxfId="10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 " error="Attention l'onglet &quot;règles d'utilisation&quot; n'a soit pas été complété pour vérifier l'onglet à utiliser, ou bien vous indique d'utiliser l'onglet A de votre région." sqref="G4" xr:uid="{E79E508B-B798-4C06-9145-D30FB2644EC7}">
      <formula1>F5</formula1>
    </dataValidation>
  </dataValidations>
  <hyperlinks>
    <hyperlink ref="G10" r:id="rId1" display="sei-corse-pv@edf.fr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5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'Type contrat'!$A$2:$A$6</xm:f>
          </x14:formula1>
          <xm:sqref>G3:I3</xm:sqref>
        </x14:dataValidation>
        <x14:dataValidation type="list" allowBlank="1" showInputMessage="1" showErrorMessage="1" xr:uid="{4C47F080-46E6-4D93-BC3C-997566C67C72}">
          <x14:formula1>
            <xm:f>'Type contrat'!$B$2:$B$33</xm:f>
          </x14:formula1>
          <xm:sqref>C17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8092F-EE2D-4211-9446-5944D05D4554}">
  <sheetPr>
    <tabColor theme="8" tint="0.39997558519241921"/>
    <pageSetUpPr fitToPage="1"/>
  </sheetPr>
  <dimension ref="A1:O72"/>
  <sheetViews>
    <sheetView showGridLines="0" zoomScale="85" zoomScaleNormal="85" workbookViewId="0">
      <selection activeCell="G5" sqref="G5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722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460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485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463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486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76" t="s">
        <v>28</v>
      </c>
      <c r="E54" s="880"/>
      <c r="F54" s="60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81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38:E38"/>
    <mergeCell ref="H38:I38"/>
    <mergeCell ref="A39:E39"/>
    <mergeCell ref="F39:G39"/>
    <mergeCell ref="A40:E40"/>
    <mergeCell ref="F40:G40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2:B52"/>
    <mergeCell ref="G52:H52"/>
    <mergeCell ref="A53:B53"/>
    <mergeCell ref="G53:H53"/>
    <mergeCell ref="A54:B54"/>
    <mergeCell ref="G54:H54"/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9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4ECB09B6-72AF-416C-A418-047F56367D62}">
      <formula1>F5</formula1>
    </dataValidation>
  </dataValidations>
  <hyperlinks>
    <hyperlink ref="G10" r:id="rId1" xr:uid="{B29323D8-18E9-4351-9E76-243C7B1042DB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38A8E15-2EAC-45A7-941C-8401ADF2B044}">
          <x14:formula1>
            <xm:f>'Type contrat'!$A$2:$A$6</xm:f>
          </x14:formula1>
          <xm:sqref>G3:I3</xm:sqref>
        </x14:dataValidation>
        <x14:dataValidation type="list" allowBlank="1" showInputMessage="1" showErrorMessage="1" xr:uid="{805E4D8C-4639-4118-B104-78E79E4EFC24}">
          <x14:formula1>
            <xm:f>'Type contrat'!$B$2:$B$33</xm:f>
          </x14:formula1>
          <xm:sqref>C17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CD60-5241-4D57-849A-558FA9A3E0F8}">
  <sheetPr codeName="Feuil4">
    <tabColor rgb="FFFFFF00"/>
    <pageSetUpPr fitToPage="1"/>
  </sheetPr>
  <dimension ref="A1:O72"/>
  <sheetViews>
    <sheetView showGridLines="0" zoomScale="85" zoomScaleNormal="85" workbookViewId="0">
      <selection activeCell="G48" sqref="G48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722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460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485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463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486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78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791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788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791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790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790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786" t="s">
        <v>28</v>
      </c>
      <c r="E52" s="787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786" t="s">
        <v>28</v>
      </c>
      <c r="E53" s="787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11" t="s">
        <v>28</v>
      </c>
      <c r="E54" s="810"/>
      <c r="F54" s="60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786" t="str">
        <f>IF(G3="S17","au coût de (**)","")</f>
        <v/>
      </c>
      <c r="E55" s="787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786" t="str">
        <f>IF(G3="S17","au coût de (**)","")</f>
        <v/>
      </c>
      <c r="E56" s="787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787"/>
      <c r="D58" s="67"/>
      <c r="E58" s="24"/>
      <c r="F58" s="68"/>
      <c r="G58" s="787"/>
      <c r="H58" s="787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789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789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789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789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  <mergeCell ref="A53:B53"/>
    <mergeCell ref="G53:H53"/>
    <mergeCell ref="A55:B55"/>
    <mergeCell ref="G55:H55"/>
    <mergeCell ref="A56:B56"/>
    <mergeCell ref="G56:H56"/>
    <mergeCell ref="G54:H54"/>
    <mergeCell ref="A54:B54"/>
    <mergeCell ref="A45:G45"/>
    <mergeCell ref="H45:I45"/>
    <mergeCell ref="A48:C48"/>
    <mergeCell ref="A51:I51"/>
    <mergeCell ref="A52:B52"/>
    <mergeCell ref="G52:H52"/>
    <mergeCell ref="A42:G42"/>
    <mergeCell ref="H42:I42"/>
    <mergeCell ref="A43:G43"/>
    <mergeCell ref="H43:I43"/>
    <mergeCell ref="A44:G44"/>
    <mergeCell ref="H44:I44"/>
    <mergeCell ref="A39:E39"/>
    <mergeCell ref="F39:G39"/>
    <mergeCell ref="A40:E40"/>
    <mergeCell ref="F40:G40"/>
    <mergeCell ref="A41:D41"/>
    <mergeCell ref="F41:G41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A57:B57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</mergeCells>
  <conditionalFormatting sqref="A1:I4 A6:I69">
    <cfRule type="expression" dxfId="8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555CE24C-7F9E-4EBF-9AB6-94C3C00562A7}">
      <formula1>F5</formula1>
    </dataValidation>
  </dataValidations>
  <hyperlinks>
    <hyperlink ref="G10" r:id="rId1" xr:uid="{2156AB5D-B351-4C96-AC72-A9C3F1FBA7C5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0AB77D-045B-47CC-B977-871B633F9A4B}">
          <x14:formula1>
            <xm:f>'Type contrat'!$B$2:$B$33</xm:f>
          </x14:formula1>
          <xm:sqref>C17</xm:sqref>
        </x14:dataValidation>
        <x14:dataValidation type="list" allowBlank="1" showInputMessage="1" showErrorMessage="1" xr:uid="{B8577FB7-9943-40F8-8A9D-190EF56440DB}">
          <x14:formula1>
            <xm:f>'Type contrat'!$A$2:$A$6</xm:f>
          </x14:formula1>
          <xm:sqref>G3:I3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DA8F-796E-4B8E-B987-8948E923C6C6}">
  <sheetPr>
    <tabColor theme="8" tint="0.39997558519241921"/>
    <pageSetUpPr fitToPage="1"/>
  </sheetPr>
  <dimension ref="A1:O73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725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475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476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487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765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76" t="s">
        <v>28</v>
      </c>
      <c r="E54" s="880"/>
      <c r="F54" s="60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81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x14ac:dyDescent="0.35">
      <c r="A69" s="4"/>
      <c r="B69" s="5"/>
      <c r="C69" s="5"/>
      <c r="D69" s="5"/>
      <c r="E69" s="6"/>
      <c r="F69" s="6"/>
      <c r="G69" s="6"/>
      <c r="H69" s="6"/>
      <c r="I69" s="6"/>
      <c r="J69" s="6"/>
    </row>
    <row r="70" spans="1:10" ht="70.5" customHeight="1" x14ac:dyDescent="0.35">
      <c r="A70" s="1334"/>
      <c r="B70" s="1335"/>
      <c r="C70" s="1336"/>
      <c r="D70" s="1336"/>
      <c r="E70" s="72"/>
      <c r="F70" s="73" t="s">
        <v>472</v>
      </c>
      <c r="G70" s="1337"/>
      <c r="H70" s="1338"/>
      <c r="I70" s="1339"/>
      <c r="J70" s="72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A72" s="4"/>
      <c r="B72" s="5"/>
      <c r="C72" s="5"/>
      <c r="D72" s="74"/>
      <c r="E72" s="13"/>
      <c r="F72" s="75"/>
      <c r="G72" s="75"/>
      <c r="H72" s="75"/>
      <c r="I72" s="75"/>
      <c r="J72" s="13"/>
    </row>
    <row r="73" spans="1:10" x14ac:dyDescent="0.35">
      <c r="B73" s="76"/>
      <c r="C73" s="76"/>
      <c r="D73" s="76"/>
      <c r="E73" s="77"/>
    </row>
  </sheetData>
  <mergeCells count="85"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38:E38"/>
    <mergeCell ref="H38:I38"/>
    <mergeCell ref="A39:E39"/>
    <mergeCell ref="F39:G39"/>
    <mergeCell ref="A40:E40"/>
    <mergeCell ref="F40:G40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2:B52"/>
    <mergeCell ref="G52:H52"/>
    <mergeCell ref="A53:B53"/>
    <mergeCell ref="G53:H53"/>
    <mergeCell ref="A54:B54"/>
    <mergeCell ref="G54:H54"/>
    <mergeCell ref="A70:B70"/>
    <mergeCell ref="C70:D70"/>
    <mergeCell ref="G70:I70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</mergeCells>
  <conditionalFormatting sqref="A1:I4 A6:I70">
    <cfRule type="expression" dxfId="7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37B3E383-BD7F-4D38-98C2-D7CB830F799B}">
      <formula1>F5</formula1>
    </dataValidation>
  </dataValidations>
  <hyperlinks>
    <hyperlink ref="G10" r:id="rId1" xr:uid="{A883F7DE-BCBD-49FD-A3A7-248E47E67B3D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E81DA5F-DD18-4AD9-8AB5-F72A4E1F066F}">
          <x14:formula1>
            <xm:f>'Type contrat'!$B$2:$B$33</xm:f>
          </x14:formula1>
          <xm:sqref>C17</xm:sqref>
        </x14:dataValidation>
        <x14:dataValidation type="list" allowBlank="1" showInputMessage="1" showErrorMessage="1" xr:uid="{31ED4414-77B8-41E4-AB7E-FF88F1B7C126}">
          <x14:formula1>
            <xm:f>'Type contrat'!$A$2:$A$6</xm:f>
          </x14:formula1>
          <xm:sqref>G3:I3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3313-8E2D-4D12-8579-FB9946DAF339}">
  <sheetPr codeName="Feuil5">
    <tabColor rgb="FFFFFF00"/>
    <pageSetUpPr fitToPage="1"/>
  </sheetPr>
  <dimension ref="A1:O73"/>
  <sheetViews>
    <sheetView showGridLines="0" topLeftCell="A41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725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475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476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487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765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78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791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788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791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790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790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786" t="s">
        <v>28</v>
      </c>
      <c r="E52" s="787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786" t="s">
        <v>28</v>
      </c>
      <c r="E53" s="787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11" t="s">
        <v>28</v>
      </c>
      <c r="E54" s="810"/>
      <c r="F54" s="60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786" t="str">
        <f>IF(G3="S17","au coût de (**)","")</f>
        <v/>
      </c>
      <c r="E55" s="787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786" t="str">
        <f>IF(G3="S17","au coût de (**)","")</f>
        <v/>
      </c>
      <c r="E56" s="787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787"/>
      <c r="D58" s="67"/>
      <c r="E58" s="24"/>
      <c r="F58" s="68"/>
      <c r="G58" s="787"/>
      <c r="H58" s="787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789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789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789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789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x14ac:dyDescent="0.35">
      <c r="A69" s="4"/>
      <c r="B69" s="5"/>
      <c r="C69" s="5"/>
      <c r="D69" s="5"/>
      <c r="E69" s="6"/>
      <c r="F69" s="6"/>
      <c r="G69" s="6"/>
      <c r="H69" s="6"/>
      <c r="I69" s="6"/>
      <c r="J69" s="6"/>
    </row>
    <row r="70" spans="1:10" ht="70.5" customHeight="1" x14ac:dyDescent="0.35">
      <c r="A70" s="1334"/>
      <c r="B70" s="1335"/>
      <c r="C70" s="1336"/>
      <c r="D70" s="1336"/>
      <c r="E70" s="72"/>
      <c r="F70" s="73" t="s">
        <v>472</v>
      </c>
      <c r="G70" s="1337"/>
      <c r="H70" s="1338"/>
      <c r="I70" s="1339"/>
      <c r="J70" s="72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A72" s="4"/>
      <c r="B72" s="5"/>
      <c r="C72" s="5"/>
      <c r="D72" s="74"/>
      <c r="E72" s="13"/>
      <c r="F72" s="75"/>
      <c r="G72" s="75"/>
      <c r="H72" s="75"/>
      <c r="I72" s="75"/>
      <c r="J72" s="13"/>
    </row>
    <row r="73" spans="1:10" x14ac:dyDescent="0.35">
      <c r="B73" s="76"/>
      <c r="C73" s="76"/>
      <c r="D73" s="76"/>
      <c r="E73" s="77"/>
    </row>
  </sheetData>
  <mergeCells count="85">
    <mergeCell ref="A70:B70"/>
    <mergeCell ref="C70:D70"/>
    <mergeCell ref="G70:I70"/>
    <mergeCell ref="A59:H59"/>
    <mergeCell ref="F61:G61"/>
    <mergeCell ref="F62:G62"/>
    <mergeCell ref="A64:H64"/>
    <mergeCell ref="A66:I66"/>
    <mergeCell ref="A67:I67"/>
    <mergeCell ref="A53:B53"/>
    <mergeCell ref="G53:H53"/>
    <mergeCell ref="A55:B55"/>
    <mergeCell ref="G55:H55"/>
    <mergeCell ref="A56:B56"/>
    <mergeCell ref="G56:H56"/>
    <mergeCell ref="G54:H54"/>
    <mergeCell ref="A54:B54"/>
    <mergeCell ref="A45:G45"/>
    <mergeCell ref="H45:I45"/>
    <mergeCell ref="A48:C48"/>
    <mergeCell ref="A51:I51"/>
    <mergeCell ref="A52:B52"/>
    <mergeCell ref="G52:H52"/>
    <mergeCell ref="A42:G42"/>
    <mergeCell ref="H42:I42"/>
    <mergeCell ref="A43:G43"/>
    <mergeCell ref="H43:I43"/>
    <mergeCell ref="A44:G44"/>
    <mergeCell ref="H44:I44"/>
    <mergeCell ref="A39:E39"/>
    <mergeCell ref="F39:G39"/>
    <mergeCell ref="A40:E40"/>
    <mergeCell ref="F40:G40"/>
    <mergeCell ref="A41:D41"/>
    <mergeCell ref="F41:G41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A57:B57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</mergeCells>
  <conditionalFormatting sqref="A1:I4 A6:I70">
    <cfRule type="expression" dxfId="6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A3B96B86-1FFD-4EAC-A492-331D5DCE19FD}">
      <formula1>F5</formula1>
    </dataValidation>
  </dataValidations>
  <hyperlinks>
    <hyperlink ref="G10" r:id="rId1" xr:uid="{5C8BC099-38C9-457E-9146-5B97DFC465E6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084C71D-606E-41E4-BE4D-9F00DCFA6EF3}">
          <x14:formula1>
            <xm:f>'Type contrat'!$A$2:$A$6</xm:f>
          </x14:formula1>
          <xm:sqref>G3:I3</xm:sqref>
        </x14:dataValidation>
        <x14:dataValidation type="list" allowBlank="1" showInputMessage="1" showErrorMessage="1" xr:uid="{014B6DBF-BD86-4142-A456-FE2875C999BE}">
          <x14:formula1>
            <xm:f>'Type contrat'!$B$2:$B$33</xm:f>
          </x14:formula1>
          <xm:sqref>C17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FC48-2C23-4BEA-A207-4BFBE79166AC}">
  <sheetPr>
    <tabColor theme="8" tint="0.39997558519241921"/>
    <pageSetUpPr fitToPage="1"/>
  </sheetPr>
  <dimension ref="A1:O72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274" t="s">
        <v>462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460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461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463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tr">
        <f>IF(F39&gt;36,"sei-corse-guichet-producteur@edf.fr","sei-corse-pv@edf.fr")</f>
        <v>sei-corse-pv@edf.fr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76" t="s">
        <v>28</v>
      </c>
      <c r="E54" s="880"/>
      <c r="F54" s="63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81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38:E38"/>
    <mergeCell ref="H38:I38"/>
    <mergeCell ref="A39:E39"/>
    <mergeCell ref="F39:G39"/>
    <mergeCell ref="A40:E40"/>
    <mergeCell ref="F40:G40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2:B52"/>
    <mergeCell ref="G52:H52"/>
    <mergeCell ref="A53:B53"/>
    <mergeCell ref="G53:H53"/>
    <mergeCell ref="A54:B54"/>
    <mergeCell ref="G54:H54"/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5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1B9E80E2-416D-47FF-92FB-1ABD1C731CE4}">
      <formula1>F5</formula1>
    </dataValidation>
  </dataValidations>
  <hyperlinks>
    <hyperlink ref="G10" r:id="rId1" display="sei-corse-pv@edf.fr" xr:uid="{0AAA9519-2FA5-4D33-B364-4DF0C736A809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A39B2E-7F20-4BDA-AC14-1D1D4A799436}">
          <x14:formula1>
            <xm:f>'Type contrat'!$A$2:$A$6</xm:f>
          </x14:formula1>
          <xm:sqref>G3:I3</xm:sqref>
        </x14:dataValidation>
        <x14:dataValidation type="list" allowBlank="1" showInputMessage="1" showErrorMessage="1" xr:uid="{4A2C07AB-644A-41B5-A048-9D918F9182C3}">
          <x14:formula1>
            <xm:f>'Type contrat'!$B$2:$B$33</xm:f>
          </x14:formula1>
          <xm:sqref>C17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a76da3-23bc-4d6a-ad4f-65033a03e763">
      <Terms xmlns="http://schemas.microsoft.com/office/infopath/2007/PartnerControls"/>
    </lcf76f155ced4ddcb4097134ff3c332f>
    <TaxCatchAll xmlns="e2fbd1de-3a53-49af-b5dd-99430bb2e44a" xsi:nil="true"/>
    <STATUT xmlns="29a76da3-23bc-4d6a-ad4f-65033a03e763">Ouvert aux créneaux</STATU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9CF1F67B5539419C7CC9040C3AE0D2" ma:contentTypeVersion="22" ma:contentTypeDescription="Crée un document." ma:contentTypeScope="" ma:versionID="ecf06c62a6cef3abddb0614c64089988">
  <xsd:schema xmlns:xsd="http://www.w3.org/2001/XMLSchema" xmlns:xs="http://www.w3.org/2001/XMLSchema" xmlns:p="http://schemas.microsoft.com/office/2006/metadata/properties" xmlns:ns2="29a76da3-23bc-4d6a-ad4f-65033a03e763" xmlns:ns3="e2fbd1de-3a53-49af-b5dd-99430bb2e44a" targetNamespace="http://schemas.microsoft.com/office/2006/metadata/properties" ma:root="true" ma:fieldsID="8786fb09ce7bebc3df371d256c169b42" ns2:_="" ns3:_="">
    <xsd:import namespace="29a76da3-23bc-4d6a-ad4f-65033a03e763"/>
    <xsd:import namespace="e2fbd1de-3a53-49af-b5dd-99430bb2e4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STATUT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a76da3-23bc-4d6a-ad4f-65033a03e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b4a94685-dace-4006-9151-2de8d36fba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TUT" ma:index="24" nillable="true" ma:displayName="STATUT" ma:default="Ouvert aux créneaux" ma:format="Dropdown" ma:internalName="STATUT">
      <xsd:simpleType>
        <xsd:restriction base="dms:Choice">
          <xsd:enumeration value="Ouvert aux créneaux"/>
          <xsd:enumeration value="Clôturé jusqu'au 28 prochain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bd1de-3a53-49af-b5dd-99430bb2e44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13dd010-d4d4-4d04-b974-bbae9af56134}" ma:internalName="TaxCatchAll" ma:showField="CatchAllData" ma:web="e2fbd1de-3a53-49af-b5dd-99430bb2e4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E744B7-4E91-41BF-8FB0-F1C19510803B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72caa3ab-2045-45af-b6bd-5c5f4c0efbe9"/>
    <ds:schemaRef ds:uri="http://purl.org/dc/elements/1.1/"/>
    <ds:schemaRef ds:uri="http://schemas.microsoft.com/office/2006/metadata/properties"/>
    <ds:schemaRef ds:uri="http://schemas.microsoft.com/office/infopath/2007/PartnerControls"/>
    <ds:schemaRef ds:uri="684cb724-53ef-4f97-ae95-11fcfffff35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E5E1599-A648-4E1F-9E00-97AF73F837AA}"/>
</file>

<file path=customXml/itemProps3.xml><?xml version="1.0" encoding="utf-8"?>
<ds:datastoreItem xmlns:ds="http://schemas.openxmlformats.org/officeDocument/2006/customXml" ds:itemID="{C085522A-D701-485E-B234-25D7E3C80B1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d26f538-337a-4593-a7e6-123667b1a538}" enabled="1" method="Standard" siteId="{e242425b-70fc-44dc-9ddf-c21e304e6c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26</vt:i4>
      </vt:variant>
    </vt:vector>
  </HeadingPairs>
  <TitlesOfParts>
    <vt:vector size="41" baseType="lpstr">
      <vt:lpstr>Indices INSEE </vt:lpstr>
      <vt:lpstr>Règles d'utilisation onglets</vt:lpstr>
      <vt:lpstr>Corse Factures_A</vt:lpstr>
      <vt:lpstr>Corse Factures_B</vt:lpstr>
      <vt:lpstr>Guadeloupe Factures_A</vt:lpstr>
      <vt:lpstr>Guadeloupe Factures B</vt:lpstr>
      <vt:lpstr>Guyane Factures_A</vt:lpstr>
      <vt:lpstr>Guyane Factures_B</vt:lpstr>
      <vt:lpstr>Iles Bretonnes Factures_A</vt:lpstr>
      <vt:lpstr>Iles Bretonnes Factures_B</vt:lpstr>
      <vt:lpstr>Réunion Factures_A</vt:lpstr>
      <vt:lpstr>Réunion Factures_B</vt:lpstr>
      <vt:lpstr>Martinique Factures_A</vt:lpstr>
      <vt:lpstr>Martinique Factures_B</vt:lpstr>
      <vt:lpstr>Type contrat</vt:lpstr>
      <vt:lpstr>Condition_1</vt:lpstr>
      <vt:lpstr>Condition_2</vt:lpstr>
      <vt:lpstr>'Corse Factures_A'!Type_contrat</vt:lpstr>
      <vt:lpstr>'Corse Factures_B'!Type_contrat</vt:lpstr>
      <vt:lpstr>'Guadeloupe Factures B'!Type_contrat</vt:lpstr>
      <vt:lpstr>'Guadeloupe Factures_A'!Type_contrat</vt:lpstr>
      <vt:lpstr>'Guyane Factures_A'!Type_contrat</vt:lpstr>
      <vt:lpstr>'Guyane Factures_B'!Type_contrat</vt:lpstr>
      <vt:lpstr>'Iles Bretonnes Factures_A'!Type_contrat</vt:lpstr>
      <vt:lpstr>'Iles Bretonnes Factures_B'!Type_contrat</vt:lpstr>
      <vt:lpstr>'Martinique Factures_A'!Type_contrat</vt:lpstr>
      <vt:lpstr>'Martinique Factures_B'!Type_contrat</vt:lpstr>
      <vt:lpstr>'Réunion Factures_A'!Type_contrat</vt:lpstr>
      <vt:lpstr>'Réunion Factures_B'!Type_contrat</vt:lpstr>
      <vt:lpstr>'Corse Factures_A'!Zone_d_impression</vt:lpstr>
      <vt:lpstr>'Corse Factures_B'!Zone_d_impression</vt:lpstr>
      <vt:lpstr>'Guadeloupe Factures B'!Zone_d_impression</vt:lpstr>
      <vt:lpstr>'Guadeloupe Factures_A'!Zone_d_impression</vt:lpstr>
      <vt:lpstr>'Guyane Factures_A'!Zone_d_impression</vt:lpstr>
      <vt:lpstr>'Guyane Factures_B'!Zone_d_impression</vt:lpstr>
      <vt:lpstr>'Iles Bretonnes Factures_A'!Zone_d_impression</vt:lpstr>
      <vt:lpstr>'Iles Bretonnes Factures_B'!Zone_d_impression</vt:lpstr>
      <vt:lpstr>'Martinique Factures_A'!Zone_d_impression</vt:lpstr>
      <vt:lpstr>'Martinique Factures_B'!Zone_d_impression</vt:lpstr>
      <vt:lpstr>'Réunion Factures_A'!Zone_d_impression</vt:lpstr>
      <vt:lpstr>'Réunion Factures_B'!Zone_d_impression</vt:lpstr>
    </vt:vector>
  </TitlesOfParts>
  <Company>EDF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c65449</dc:creator>
  <cp:lastModifiedBy>MIREMONT Brandon - externe</cp:lastModifiedBy>
  <cp:lastPrinted>2025-11-17T08:54:54Z</cp:lastPrinted>
  <dcterms:created xsi:type="dcterms:W3CDTF">2014-04-10T04:48:30Z</dcterms:created>
  <dcterms:modified xsi:type="dcterms:W3CDTF">2026-08-31T08:29:40Z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st">
    <vt:lpwstr>Testok</vt:lpwstr>
  </property>
  <property fmtid="{D5CDD505-2E9C-101B-9397-08002B2CF9AE}" pid="3" name="MSIP_Label_2d26f538-337a-4593-a7e6-123667b1a538_Enabled">
    <vt:lpwstr>true</vt:lpwstr>
  </property>
  <property fmtid="{D5CDD505-2E9C-101B-9397-08002B2CF9AE}" pid="4" name="MSIP_Label_2d26f538-337a-4593-a7e6-123667b1a538_SetDate">
    <vt:lpwstr>2021-12-03T11:15:32Z</vt:lpwstr>
  </property>
  <property fmtid="{D5CDD505-2E9C-101B-9397-08002B2CF9AE}" pid="5" name="MSIP_Label_2d26f538-337a-4593-a7e6-123667b1a538_Method">
    <vt:lpwstr>Standard</vt:lpwstr>
  </property>
  <property fmtid="{D5CDD505-2E9C-101B-9397-08002B2CF9AE}" pid="6" name="MSIP_Label_2d26f538-337a-4593-a7e6-123667b1a538_Name">
    <vt:lpwstr>C1 Interne</vt:lpwstr>
  </property>
  <property fmtid="{D5CDD505-2E9C-101B-9397-08002B2CF9AE}" pid="7" name="MSIP_Label_2d26f538-337a-4593-a7e6-123667b1a538_SiteId">
    <vt:lpwstr>e242425b-70fc-44dc-9ddf-c21e304e6c80</vt:lpwstr>
  </property>
  <property fmtid="{D5CDD505-2E9C-101B-9397-08002B2CF9AE}" pid="8" name="MSIP_Label_2d26f538-337a-4593-a7e6-123667b1a538_ActionId">
    <vt:lpwstr>69faffcc-0235-430e-9ae0-a1df9fc9dd2d</vt:lpwstr>
  </property>
  <property fmtid="{D5CDD505-2E9C-101B-9397-08002B2CF9AE}" pid="9" name="MSIP_Label_2d26f538-337a-4593-a7e6-123667b1a538_ContentBits">
    <vt:lpwstr>0</vt:lpwstr>
  </property>
  <property fmtid="{D5CDD505-2E9C-101B-9397-08002B2CF9AE}" pid="10" name="ContentTypeId">
    <vt:lpwstr>0x0101003B9CF1F67B5539419C7CC9040C3AE0D2</vt:lpwstr>
  </property>
  <property fmtid="{D5CDD505-2E9C-101B-9397-08002B2CF9AE}" pid="11" name="MediaServiceImageTags">
    <vt:lpwstr/>
  </property>
</Properties>
</file>